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084" documentId="13_ncr:1_{C229F043-1FD6-4A9B-82A9-8F36A51AF250}" xr6:coauthVersionLast="47" xr6:coauthVersionMax="47" xr10:uidLastSave="{0167FA29-E3D9-4630-BA4D-6D981BDEAB04}"/>
  <bookViews>
    <workbookView xWindow="-108" yWindow="-108" windowWidth="23256" windowHeight="12456" activeTab="2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AJ36" i="1"/>
  <c r="R72" i="1"/>
  <c r="AJ72" i="1"/>
  <c r="P69" i="2"/>
  <c r="AG72" i="1"/>
  <c r="O72" i="1"/>
  <c r="P48" i="2"/>
  <c r="P47" i="2"/>
  <c r="P46" i="2"/>
  <c r="P45" i="2"/>
  <c r="P44" i="2"/>
  <c r="P43" i="2"/>
  <c r="P42" i="2"/>
  <c r="P41" i="2"/>
  <c r="P40" i="2"/>
  <c r="P38" i="2"/>
  <c r="P37" i="2"/>
  <c r="P36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7" i="1"/>
  <c r="AG36" i="1"/>
  <c r="O36" i="1"/>
  <c r="K295" i="3"/>
  <c r="K294" i="3"/>
  <c r="K293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8" i="2"/>
  <c r="AJ35" i="1"/>
  <c r="AJ71" i="1"/>
  <c r="R71" i="1"/>
  <c r="R35" i="1"/>
  <c r="O106" i="1"/>
  <c r="P107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7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6" i="2"/>
  <c r="O105" i="1"/>
  <c r="P106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4" i="1"/>
  <c r="P105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5" i="2"/>
  <c r="P64" i="2"/>
  <c r="P63" i="2"/>
  <c r="P62" i="2"/>
  <c r="P61" i="2"/>
  <c r="P60" i="2"/>
  <c r="P59" i="2"/>
  <c r="P58" i="2"/>
  <c r="P57" i="2"/>
  <c r="P39" i="2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3" i="1" l="1"/>
  <c r="P14" i="1"/>
  <c r="P91" i="1"/>
  <c r="AH27" i="1"/>
  <c r="P85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6" i="1"/>
  <c r="P94" i="1"/>
  <c r="P102" i="1"/>
  <c r="P53" i="1"/>
  <c r="AH23" i="1"/>
  <c r="P92" i="1"/>
  <c r="AH14" i="1"/>
  <c r="O30" i="1"/>
  <c r="P31" i="1" s="1"/>
  <c r="AH19" i="1"/>
  <c r="P89" i="1"/>
  <c r="P97" i="1"/>
  <c r="P32" i="1"/>
  <c r="AH53" i="1"/>
  <c r="AH54" i="1"/>
  <c r="AH56" i="1"/>
  <c r="AH58" i="1"/>
  <c r="AH60" i="1"/>
  <c r="AH62" i="1"/>
  <c r="AH66" i="1"/>
  <c r="P99" i="1"/>
  <c r="P17" i="1"/>
  <c r="P18" i="1"/>
  <c r="P21" i="1"/>
  <c r="P22" i="1"/>
  <c r="P25" i="1"/>
  <c r="P26" i="1"/>
  <c r="P50" i="1"/>
  <c r="P96" i="1"/>
  <c r="AH30" i="1"/>
  <c r="P57" i="1"/>
  <c r="P61" i="1"/>
  <c r="P65" i="1"/>
  <c r="P100" i="1"/>
  <c r="P88" i="1"/>
  <c r="AH18" i="1"/>
  <c r="AH26" i="1"/>
  <c r="AH52" i="1"/>
  <c r="AH24" i="1"/>
  <c r="AH63" i="1"/>
  <c r="AH32" i="1"/>
  <c r="AH20" i="1"/>
  <c r="O28" i="1"/>
  <c r="P104" i="1"/>
  <c r="P15" i="1"/>
  <c r="P33" i="1"/>
  <c r="P101" i="1"/>
  <c r="AH68" i="1"/>
  <c r="AH61" i="1"/>
  <c r="AH55" i="1"/>
  <c r="AH16" i="1"/>
  <c r="O29" i="1"/>
  <c r="AH50" i="1"/>
  <c r="P87" i="1"/>
  <c r="P95" i="1"/>
  <c r="P103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8" i="1"/>
  <c r="P90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3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<sst xmlns="http://schemas.openxmlformats.org/spreadsheetml/2006/main" count="366" uniqueCount="108">
  <si>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</si>
  <si>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</si>
  <si>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</si>
  <si>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</si>
  <si>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</si>
  <si>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</si>
  <si>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</si>
  <si>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</si>
  <si>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</si>
  <si>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</si>
  <si>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</si>
  <si>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</si>
  <si>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</si>
  <si>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</si>
  <si>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</si>
  <si>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</si>
  <si>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</si>
  <si>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</si>
  <si>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</si>
  <si>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</si>
  <si>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</si>
  <si>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</si>
  <si>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</si>
  <si>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</si>
  <si>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</si>
  <si>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</si>
  <si>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</si>
  <si>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</si>
  <si>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</si>
  <si>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</si>
  <si>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</si>
  <si>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</si>
  <si>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</si>
  <si>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</si>
  <si>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</si>
  <si>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</si>
  <si>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</si>
  <si>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</si>
  <si>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</si>
  <si>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</si>
  <si>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</si>
  <si>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</si>
  <si>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</si>
  <si>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</si>
  <si>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</si>
  <si>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</si>
  <si>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</si>
  <si>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</si>
  <si>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</si>
  <si>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</si>
  <si>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</si>
  <si>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</si>
  <si>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</si>
  <si>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</si>
  <si>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</si>
  <si>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</si>
  <si>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</si>
  <si>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</si>
  <si>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</si>
  <si>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</si>
  <si>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</si>
  <si>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</si>
  <si>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</si>
  <si>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</si>
  <si>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</si>
  <si>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</si>
  <si>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</si>
  <si>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</si>
  <si>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</si>
  <si>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</si>
  <si>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</si>
  <si>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</si>
  <si>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</si>
  <si>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</si>
  <si>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</si>
  <si>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</si>
  <si>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</si>
  <si>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</si>
  <si>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</si>
  <si>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</si>
  <si>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</si>
  <si>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</si>
  <si>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</si>
  <si>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</si>
  <si>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</si>
  <si>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</si>
  <si>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</si>
  <si>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</si>
  <si>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</si>
  <si>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</si>
  <si>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</si>
  <si>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</si>
  <si>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</si>
  <si>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</si>
  <si>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</si>
  <si>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</si>
  <si>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</si>
  <si>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</si>
  <si>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</si>
  <si>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</si>
  <si>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</si>
  <si>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</si>
  <si>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</si>
  <si>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</si>
  <si>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</si>
  <si>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</si>
  <si>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</si>
  <si>
    <t>1- Precio en tambo con reliquidaciones atribuibles al mes ($/lt)*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</si>
</sst>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6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0" fontId="4" fillId="2" borderId="94" xfId="0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7" fontId="0" fillId="0" borderId="103" xfId="0" applyNumberFormat="1" applyFill="1" applyBorder="1" applyAlignment="1">
      <alignment horizontal="center"/>
    </xf>
    <xf numFmtId="2" fontId="0" fillId="7" borderId="102" xfId="0" applyNumberFormat="1" applyFill="1" applyBorder="1" applyAlignment="1">
      <alignment horizontal="right"/>
    </xf>
    <xf numFmtId="2" fontId="0" fillId="7" borderId="104" xfId="0" applyNumberFormat="1" applyFill="1" applyBorder="1" applyAlignment="1">
      <alignment horizontal="right"/>
    </xf>
    <xf numFmtId="2" fontId="0" fillId="7" borderId="105" xfId="0" applyNumberFormat="1" applyFill="1" applyBorder="1"/>
    <xf numFmtId="2" fontId="0" fillId="7" borderId="106" xfId="0" applyNumberFormat="1" applyFill="1" applyBorder="1"/>
    <xf numFmtId="2" fontId="0" fillId="7" borderId="107" xfId="0" applyNumberFormat="1" applyFill="1" applyBorder="1" applyAlignment="1">
      <alignment horizontal="right"/>
    </xf>
    <xf numFmtId="10" fontId="0" fillId="7" borderId="105" xfId="0" applyNumberFormat="1" applyFill="1" applyBorder="1"/>
    <xf numFmtId="10" fontId="0" fillId="7" borderId="106" xfId="0" applyNumberFormat="1" applyFill="1" applyBorder="1"/>
    <xf numFmtId="2" fontId="0" fillId="7" borderId="108" xfId="0" applyNumberFormat="1" applyFill="1" applyBorder="1" applyAlignment="1">
      <alignment horizontal="right"/>
    </xf>
    <xf numFmtId="170" fontId="1" fillId="0" borderId="102" xfId="42" applyNumberFormat="1" applyFill="1" applyBorder="1"/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7"/>
  <sheetViews>
    <sheetView showGridLines="0" topLeftCell="A15" workbookViewId="0">
      <selection activeCell="C37" sqref="C37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08" t="s">
        <v>107</v>
      </c>
      <c r="F10" s="309"/>
      <c r="G10" s="309"/>
      <c r="H10" s="309"/>
      <c r="I10" s="309"/>
      <c r="J10" s="309"/>
      <c r="K10" s="309"/>
      <c r="L10" s="309"/>
      <c r="M10" s="310"/>
      <c r="N10" s="17"/>
      <c r="O10" s="7"/>
      <c r="P10" s="7"/>
      <c r="Q10" s="18"/>
      <c r="R10" s="7"/>
      <c r="S10" s="7"/>
      <c r="T10" s="19"/>
      <c r="U10" s="15"/>
      <c r="V10" s="16"/>
      <c r="W10" s="305" t="s">
        <v>3</v>
      </c>
      <c r="X10" s="306"/>
      <c r="Y10" s="306"/>
      <c r="Z10" s="306"/>
      <c r="AA10" s="306"/>
      <c r="AB10" s="306"/>
      <c r="AC10" s="306"/>
      <c r="AD10" s="306"/>
      <c r="AE10" s="307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2"/>
      <c r="F11" s="52"/>
      <c r="G11" s="52"/>
      <c r="H11" s="52"/>
      <c r="I11" s="52"/>
      <c r="J11" s="52"/>
      <c r="K11" s="52"/>
      <c r="L11" s="52"/>
      <c r="M11" s="52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336" t="s">
        <v>4</v>
      </c>
      <c r="C12" s="337" t="s">
        <v>5</v>
      </c>
      <c r="D12" s="338" t="s">
        <v>6</v>
      </c>
      <c r="E12" s="338" t="s">
        <v>7</v>
      </c>
      <c r="F12" s="338" t="s">
        <v>8</v>
      </c>
      <c r="G12" s="338" t="s">
        <v>9</v>
      </c>
      <c r="H12" s="338" t="s">
        <v>10</v>
      </c>
      <c r="I12" s="338" t="s">
        <v>11</v>
      </c>
      <c r="J12" s="338" t="s">
        <v>12</v>
      </c>
      <c r="K12" s="338" t="s">
        <v>13</v>
      </c>
      <c r="L12" s="338" t="s">
        <v>14</v>
      </c>
      <c r="M12" s="338" t="s">
        <v>15</v>
      </c>
      <c r="N12" s="339" t="s">
        <v>16</v>
      </c>
      <c r="O12" s="348" t="s">
        <v>17</v>
      </c>
      <c r="P12" s="349" t="s">
        <v>18</v>
      </c>
      <c r="Q12" s="337" t="s">
        <v>19</v>
      </c>
      <c r="R12" s="340" t="s">
        <v>18</v>
      </c>
      <c r="S12" s="71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6"/>
      <c r="B13" s="331">
        <v>2002</v>
      </c>
      <c r="C13" s="32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2">
        <v>2.7192080836477999</v>
      </c>
      <c r="O13" s="350">
        <f t="shared" ref="O13:O33" si="0">AVERAGE(C13:N13)</f>
        <v>2.2904226002583559</v>
      </c>
      <c r="P13" s="351"/>
      <c r="Q13" s="347">
        <v>2.2904226002583599</v>
      </c>
      <c r="R13" s="341"/>
      <c r="S13" s="71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6"/>
      <c r="B14" s="332">
        <v>2003</v>
      </c>
      <c r="C14" s="39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39">
        <v>3.7211031377778698</v>
      </c>
      <c r="O14" s="352">
        <f t="shared" si="0"/>
        <v>3.5526797110992443</v>
      </c>
      <c r="P14" s="342">
        <f t="shared" ref="P14:P32" si="2">O14/O13-1</f>
        <v>0.55110227723849214</v>
      </c>
      <c r="Q14" s="114">
        <v>3.5526797110992399</v>
      </c>
      <c r="R14" s="342">
        <f t="shared" ref="R14:R33" si="3">Q14/Q13-1</f>
        <v>0.55110227723848748</v>
      </c>
      <c r="S14" s="71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6"/>
      <c r="B15" s="332">
        <v>2004</v>
      </c>
      <c r="C15" s="39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39">
        <v>4.0925046293412297</v>
      </c>
      <c r="O15" s="352">
        <f t="shared" si="0"/>
        <v>4.1743780455492745</v>
      </c>
      <c r="P15" s="342">
        <f t="shared" si="2"/>
        <v>0.17499419734003241</v>
      </c>
      <c r="Q15" s="114">
        <v>4.1743780455492701</v>
      </c>
      <c r="R15" s="342">
        <f t="shared" si="3"/>
        <v>0.17499419734003263</v>
      </c>
      <c r="S15" s="71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6"/>
      <c r="B16" s="332">
        <v>2005</v>
      </c>
      <c r="C16" s="39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39">
        <v>4.1492099278294603</v>
      </c>
      <c r="O16" s="352">
        <f t="shared" si="0"/>
        <v>4.2268717162070173</v>
      </c>
      <c r="P16" s="342">
        <f t="shared" si="2"/>
        <v>1.2575207632119279E-2</v>
      </c>
      <c r="Q16" s="114">
        <v>4.22687171620702</v>
      </c>
      <c r="R16" s="342">
        <f t="shared" si="3"/>
        <v>1.2575207632121055E-2</v>
      </c>
      <c r="S16" s="71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6"/>
      <c r="B17" s="332">
        <v>2006</v>
      </c>
      <c r="C17" s="39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39">
        <v>3.7215982735167499</v>
      </c>
      <c r="O17" s="352">
        <f t="shared" si="0"/>
        <v>4.12967634796897</v>
      </c>
      <c r="P17" s="342">
        <f t="shared" si="2"/>
        <v>-2.2994634037596384E-2</v>
      </c>
      <c r="Q17" s="114">
        <v>4.12967634796897</v>
      </c>
      <c r="R17" s="342">
        <f t="shared" si="3"/>
        <v>-2.299463403759705E-2</v>
      </c>
      <c r="S17" s="71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6"/>
      <c r="B18" s="332">
        <v>2007</v>
      </c>
      <c r="C18" s="39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39">
        <v>7.5358007999999996</v>
      </c>
      <c r="O18" s="352">
        <f t="shared" si="0"/>
        <v>6.0084532018386945</v>
      </c>
      <c r="P18" s="342">
        <f t="shared" si="2"/>
        <v>0.45494530214062223</v>
      </c>
      <c r="Q18" s="114">
        <v>6.00845320183869</v>
      </c>
      <c r="R18" s="342">
        <f t="shared" si="3"/>
        <v>0.45494530214062112</v>
      </c>
      <c r="S18" s="71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6"/>
      <c r="B19" s="332">
        <v>2008</v>
      </c>
      <c r="C19" s="39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39">
        <v>4.76</v>
      </c>
      <c r="O19" s="352">
        <f t="shared" si="0"/>
        <v>7.2103859089933167</v>
      </c>
      <c r="P19" s="342">
        <f t="shared" si="2"/>
        <v>0.20004028770446425</v>
      </c>
      <c r="Q19" s="114">
        <v>7.2103859089933202</v>
      </c>
      <c r="R19" s="342">
        <f t="shared" si="3"/>
        <v>0.2000402877044658</v>
      </c>
      <c r="S19" s="71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6"/>
      <c r="B20" s="332">
        <v>2009</v>
      </c>
      <c r="C20" s="39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39">
        <v>5.52</v>
      </c>
      <c r="O20" s="352">
        <f t="shared" si="0"/>
        <v>5.0880669998940453</v>
      </c>
      <c r="P20" s="342">
        <f t="shared" si="2"/>
        <v>-0.29434193063815917</v>
      </c>
      <c r="Q20" s="114">
        <v>5.08806699989404</v>
      </c>
      <c r="R20" s="342">
        <f t="shared" si="3"/>
        <v>-0.29434193063816028</v>
      </c>
      <c r="S20" s="71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6"/>
      <c r="B21" s="332">
        <v>2010</v>
      </c>
      <c r="C21" s="39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39">
        <v>6.82</v>
      </c>
      <c r="O21" s="352">
        <f t="shared" si="0"/>
        <v>6.413251618205102</v>
      </c>
      <c r="P21" s="342">
        <f t="shared" si="2"/>
        <v>0.26044952205595018</v>
      </c>
      <c r="Q21" s="114">
        <v>6.4132516182051003</v>
      </c>
      <c r="R21" s="342">
        <f t="shared" si="3"/>
        <v>0.26044952205595129</v>
      </c>
      <c r="S21" s="71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6"/>
      <c r="B22" s="332">
        <v>2011</v>
      </c>
      <c r="C22" s="39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39">
        <v>7.54</v>
      </c>
      <c r="O22" s="352">
        <f t="shared" si="0"/>
        <v>7.9008333333333356</v>
      </c>
      <c r="P22" s="342">
        <f t="shared" si="2"/>
        <v>0.23195436631637545</v>
      </c>
      <c r="Q22" s="114">
        <v>7.90083333333334</v>
      </c>
      <c r="R22" s="342">
        <f t="shared" si="3"/>
        <v>0.23195436631637634</v>
      </c>
      <c r="S22" s="71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6"/>
      <c r="B23" s="332">
        <v>2012</v>
      </c>
      <c r="C23" s="39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39">
        <v>6.98</v>
      </c>
      <c r="O23" s="352">
        <f t="shared" si="0"/>
        <v>7.6266666666666678</v>
      </c>
      <c r="P23" s="342">
        <f t="shared" si="2"/>
        <v>-3.470098090918694E-2</v>
      </c>
      <c r="Q23" s="114">
        <v>7.62844568819063</v>
      </c>
      <c r="R23" s="342">
        <f t="shared" si="3"/>
        <v>-3.4475812063205602E-2</v>
      </c>
      <c r="S23" s="71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6"/>
      <c r="B24" s="332">
        <v>2013</v>
      </c>
      <c r="C24" s="39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39">
        <v>9.32</v>
      </c>
      <c r="O24" s="352">
        <f t="shared" si="0"/>
        <v>8.5416666666666661</v>
      </c>
      <c r="P24" s="342">
        <f t="shared" si="2"/>
        <v>0.11997377622377603</v>
      </c>
      <c r="Q24" s="114">
        <v>8.6626261273719791</v>
      </c>
      <c r="R24" s="342">
        <f t="shared" si="3"/>
        <v>0.1355689587961979</v>
      </c>
      <c r="S24" s="71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6"/>
      <c r="B25" s="332">
        <v>2014</v>
      </c>
      <c r="C25" s="39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39">
        <v>9.07</v>
      </c>
      <c r="O25" s="352">
        <f t="shared" si="0"/>
        <v>9.9091666666666658</v>
      </c>
      <c r="P25" s="342">
        <f t="shared" si="2"/>
        <v>0.16009756097560968</v>
      </c>
      <c r="Q25" s="114">
        <v>9.8467193524448096</v>
      </c>
      <c r="R25" s="342">
        <f t="shared" si="3"/>
        <v>0.13668986836813346</v>
      </c>
      <c r="S25" s="71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6"/>
      <c r="B26" s="332">
        <v>2015</v>
      </c>
      <c r="C26" s="39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39">
        <v>7.4986725603813502</v>
      </c>
      <c r="O26" s="352">
        <f t="shared" si="0"/>
        <v>8.1701585565261912</v>
      </c>
      <c r="P26" s="342">
        <f t="shared" si="2"/>
        <v>-0.17549488959453119</v>
      </c>
      <c r="Q26" s="114">
        <v>8.0352379802798097</v>
      </c>
      <c r="R26" s="342">
        <f t="shared" si="3"/>
        <v>-0.18396801079897063</v>
      </c>
      <c r="S26" s="71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6"/>
      <c r="B27" s="332">
        <v>2016</v>
      </c>
      <c r="C27" s="39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39">
        <v>9.0299999999999994</v>
      </c>
      <c r="O27" s="352">
        <f t="shared" si="0"/>
        <v>8.4283333333333328</v>
      </c>
      <c r="P27" s="342">
        <f t="shared" si="2"/>
        <v>3.1599726617412616E-2</v>
      </c>
      <c r="Q27" s="114">
        <v>8.5429366604999597</v>
      </c>
      <c r="R27" s="342">
        <f t="shared" si="3"/>
        <v>6.3184025347619022E-2</v>
      </c>
      <c r="S27" s="71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6"/>
      <c r="B28" s="333">
        <v>2017</v>
      </c>
      <c r="C28" s="39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4">
        <f>9.4+0.134592192182136</f>
        <v>9.5345921921821368</v>
      </c>
      <c r="O28" s="352">
        <f t="shared" si="0"/>
        <v>9.7917967312294021</v>
      </c>
      <c r="P28" s="342">
        <f t="shared" si="2"/>
        <v>0.16177141363212222</v>
      </c>
      <c r="Q28" s="114">
        <v>9.7220277117414398</v>
      </c>
      <c r="R28" s="342">
        <f t="shared" si="3"/>
        <v>0.13801940692048587</v>
      </c>
      <c r="S28" s="71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6"/>
      <c r="B29" s="333">
        <v>2018</v>
      </c>
      <c r="C29" s="44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39">
        <v>9.4600000000000009</v>
      </c>
      <c r="O29" s="352">
        <f t="shared" si="0"/>
        <v>9.9502278694584572</v>
      </c>
      <c r="P29" s="342">
        <f t="shared" si="2"/>
        <v>1.6179986429228466E-2</v>
      </c>
      <c r="Q29" s="114">
        <v>9.9339523664547205</v>
      </c>
      <c r="R29" s="342">
        <f t="shared" si="3"/>
        <v>2.1798400600868018E-2</v>
      </c>
      <c r="S29" s="71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6"/>
      <c r="B30" s="333">
        <v>2019</v>
      </c>
      <c r="C30" s="39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4">
        <f>11.28+0.291+0.131</f>
        <v>11.702</v>
      </c>
      <c r="O30" s="352">
        <f t="shared" si="0"/>
        <v>10.718916666666667</v>
      </c>
      <c r="P30" s="342">
        <f t="shared" si="2"/>
        <v>7.7253386283508974E-2</v>
      </c>
      <c r="Q30" s="114">
        <v>10.7996763898577</v>
      </c>
      <c r="R30" s="342">
        <f t="shared" si="3"/>
        <v>8.7147994218935709E-2</v>
      </c>
      <c r="S30" s="71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6"/>
      <c r="B31" s="333">
        <v>2020</v>
      </c>
      <c r="C31" s="44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4">
        <v>13.023386609161699</v>
      </c>
      <c r="O31" s="352">
        <f t="shared" si="0"/>
        <v>12.528128917978966</v>
      </c>
      <c r="P31" s="342">
        <f t="shared" si="2"/>
        <v>0.16878685669219995</v>
      </c>
      <c r="Q31" s="114">
        <v>12.560924151964199</v>
      </c>
      <c r="R31" s="342">
        <f t="shared" si="3"/>
        <v>0.16308338310586246</v>
      </c>
      <c r="S31" s="71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6"/>
      <c r="B32" s="333">
        <v>2021</v>
      </c>
      <c r="C32" s="44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4">
        <v>15.7636654990532</v>
      </c>
      <c r="O32" s="352">
        <f t="shared" si="0"/>
        <v>15.13867991325629</v>
      </c>
      <c r="P32" s="342">
        <f t="shared" si="2"/>
        <v>0.20837517017652596</v>
      </c>
      <c r="Q32" s="114">
        <v>15.214640022568499</v>
      </c>
      <c r="R32" s="342">
        <f t="shared" si="3"/>
        <v>0.21126756586531314</v>
      </c>
      <c r="S32" s="71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6"/>
      <c r="B33" s="333">
        <v>2022</v>
      </c>
      <c r="C33" s="222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352">
        <f t="shared" si="0"/>
        <v>17.16077969357335</v>
      </c>
      <c r="P33" s="342">
        <f t="shared" ref="P33" si="6">O33/O32-1</f>
        <v>0.13357173755595397</v>
      </c>
      <c r="Q33" s="114">
        <v>17.128810924700328</v>
      </c>
      <c r="R33" s="342">
        <f t="shared" si="3"/>
        <v>0.12581112003257799</v>
      </c>
      <c r="S33" s="71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6"/>
      <c r="B34" s="333">
        <v>2023</v>
      </c>
      <c r="C34" s="222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352">
        <f t="shared" ref="O34:O35" si="9">AVERAGE(C34:N34)</f>
        <v>16.0435142820313</v>
      </c>
      <c r="P34" s="342">
        <f t="shared" ref="P34:P35" si="10">O34/O33-1</f>
        <v>-6.5105748776698169E-2</v>
      </c>
      <c r="Q34" s="114">
        <v>15.874417176752235</v>
      </c>
      <c r="R34" s="342">
        <f t="shared" ref="R34:R35" si="11">Q34/Q33-1</f>
        <v>-7.3232972998681145E-2</v>
      </c>
      <c r="S34" s="71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76" customFormat="1" ht="15" customHeight="1">
      <c r="A35" s="6"/>
      <c r="B35" s="333">
        <v>2024</v>
      </c>
      <c r="C35" s="222">
        <v>14.202466787634474</v>
      </c>
      <c r="D35" s="284">
        <v>15.434719101666696</v>
      </c>
      <c r="E35" s="284">
        <v>16.136467771275814</v>
      </c>
      <c r="F35" s="284">
        <v>16.291173494065244</v>
      </c>
      <c r="G35" s="284">
        <v>16.307808885434902</v>
      </c>
      <c r="H35" s="222">
        <v>15.35</v>
      </c>
      <c r="I35" s="284">
        <v>16.048750103626539</v>
      </c>
      <c r="J35" s="284">
        <v>16.257094942730532</v>
      </c>
      <c r="K35" s="284">
        <v>16.555598977904481</v>
      </c>
      <c r="L35" s="284">
        <v>16.268556828232569</v>
      </c>
      <c r="M35" s="289">
        <v>16.591860867115837</v>
      </c>
      <c r="N35" s="289">
        <v>17.254154066110118</v>
      </c>
      <c r="O35" s="352">
        <f t="shared" si="9"/>
        <v>16.0582209854831</v>
      </c>
      <c r="P35" s="342">
        <f t="shared" si="10"/>
        <v>9.166759347900566E-4</v>
      </c>
      <c r="Q35" s="114">
        <v>16.016693895868457</v>
      </c>
      <c r="R35" s="342">
        <f t="shared" si="11"/>
        <v>8.9626420631419013E-3</v>
      </c>
      <c r="S35" s="71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83" customFormat="1" ht="15" customHeight="1">
      <c r="A36" s="200"/>
      <c r="B36" s="334">
        <v>2025</v>
      </c>
      <c r="C36" s="289">
        <v>18.134875224364666</v>
      </c>
      <c r="D36" s="289">
        <v>18.055108499168696</v>
      </c>
      <c r="E36" s="289">
        <v>18.381820583265164</v>
      </c>
      <c r="F36" s="289">
        <v>18.21962865654822</v>
      </c>
      <c r="G36" s="289">
        <v>17.910545122656139</v>
      </c>
      <c r="H36" s="222">
        <v>17.823437113366513</v>
      </c>
      <c r="I36" s="328">
        <v>17.492803732989618</v>
      </c>
      <c r="J36" s="328">
        <v>17.255416625059713</v>
      </c>
      <c r="K36" s="328">
        <v>17.321588822285158</v>
      </c>
      <c r="L36" s="328">
        <v>17.093485097068353</v>
      </c>
      <c r="M36" s="328">
        <v>16.904293415671894</v>
      </c>
      <c r="N36" s="328">
        <v>16.77416666108482</v>
      </c>
      <c r="O36" s="353">
        <f t="shared" ref="O36" si="14">AVERAGE(C36:N36)</f>
        <v>17.613930796127416</v>
      </c>
      <c r="P36" s="343">
        <f t="shared" ref="P36" si="15">O36/O35-1</f>
        <v>9.6879337508850139E-2</v>
      </c>
      <c r="Q36" s="329">
        <v>17.54025600489415</v>
      </c>
      <c r="R36" s="343">
        <f>Q36/Q35-1</f>
        <v>9.5123383073375756E-2</v>
      </c>
      <c r="S36" s="330"/>
      <c r="T36" s="334">
        <v>2025</v>
      </c>
      <c r="U36" s="223">
        <v>16.87</v>
      </c>
      <c r="V36" s="222">
        <v>17.239999999999998</v>
      </c>
      <c r="W36" s="222">
        <v>17.61</v>
      </c>
      <c r="X36" s="222">
        <v>18.010000000000002</v>
      </c>
      <c r="Y36" s="222">
        <v>17.7</v>
      </c>
      <c r="Z36" s="222">
        <v>17.82</v>
      </c>
      <c r="AA36" s="328">
        <v>17.492803732989618</v>
      </c>
      <c r="AB36" s="328">
        <v>17.255416625059713</v>
      </c>
      <c r="AC36" s="328">
        <v>17.321588822285158</v>
      </c>
      <c r="AD36" s="328">
        <v>17.093485097068353</v>
      </c>
      <c r="AE36" s="328">
        <v>16.904293415671894</v>
      </c>
      <c r="AF36" s="328">
        <v>16.77416666108482</v>
      </c>
      <c r="AG36" s="353">
        <f t="shared" ref="AG36" si="16">AVERAGE(U36:AF36)</f>
        <v>17.340979529513294</v>
      </c>
      <c r="AH36" s="343">
        <f t="shared" ref="AH36:AJ36" si="17">AG36/AG35-1</f>
        <v>0.12003743126195987</v>
      </c>
      <c r="AI36" s="329">
        <v>17.315775047264474</v>
      </c>
      <c r="AJ36" s="343">
        <f t="shared" si="17"/>
        <v>0.11761099371635853</v>
      </c>
      <c r="AK36" s="282"/>
    </row>
    <row r="37" spans="1:37" s="283" customFormat="1" ht="15" customHeight="1" thickBot="1">
      <c r="A37" s="202"/>
      <c r="B37" s="335">
        <v>2026</v>
      </c>
      <c r="C37" s="344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54"/>
      <c r="P37" s="346"/>
      <c r="Q37" s="345"/>
      <c r="R37" s="346"/>
      <c r="S37" s="330"/>
      <c r="T37" s="335"/>
      <c r="U37" s="344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54"/>
      <c r="AH37" s="346"/>
      <c r="AI37" s="345"/>
      <c r="AJ37" s="346"/>
      <c r="AK37" s="204"/>
    </row>
    <row r="38" spans="1:37" ht="14.4" customHeight="1">
      <c r="A38" s="58"/>
      <c r="B38" s="58" t="s">
        <v>20</v>
      </c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8"/>
      <c r="T38" s="58" t="s">
        <v>20</v>
      </c>
      <c r="U38" s="58"/>
      <c r="V38" s="54"/>
      <c r="W38" s="54"/>
      <c r="X38" s="54"/>
      <c r="Y38" s="54"/>
      <c r="Z38" s="54"/>
      <c r="AA38" s="54"/>
      <c r="AB38" s="54"/>
      <c r="AC38" s="54"/>
      <c r="AD38" s="54"/>
      <c r="AE38" s="52"/>
      <c r="AF38" s="52"/>
      <c r="AG38" s="53"/>
      <c r="AH38" s="53"/>
      <c r="AI38" s="53"/>
      <c r="AJ38" s="52"/>
      <c r="AK38" s="9"/>
    </row>
    <row r="39" spans="1:37" ht="14.4" customHeight="1">
      <c r="A39" s="6"/>
      <c r="B39" s="58"/>
      <c r="C39" s="58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56"/>
      <c r="W39" s="57"/>
      <c r="X39" s="56"/>
      <c r="Y39" s="5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270"/>
      <c r="R40" s="270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7"/>
      <c r="AI40" s="7"/>
      <c r="AJ40" s="7"/>
      <c r="AK40" s="9"/>
    </row>
    <row r="41" spans="1:37" ht="14.4" customHeight="1">
      <c r="A41" s="6"/>
      <c r="B41" s="60" t="s">
        <v>21</v>
      </c>
      <c r="C41" s="15"/>
      <c r="D41" s="15"/>
      <c r="E41" s="15"/>
      <c r="F41" s="15"/>
      <c r="G41" s="15"/>
      <c r="H41" s="15"/>
      <c r="I41" s="15"/>
      <c r="J41" s="15"/>
      <c r="K41" s="61"/>
      <c r="L41" s="270"/>
      <c r="M41" s="270"/>
      <c r="N41" s="270"/>
      <c r="O41" s="270"/>
      <c r="P41" s="7"/>
      <c r="Q41" s="18"/>
      <c r="R41" s="7"/>
      <c r="S41" s="7"/>
      <c r="T41" s="59"/>
      <c r="U41" s="58"/>
      <c r="V41" s="58"/>
      <c r="W41" s="58"/>
      <c r="X41" s="58"/>
      <c r="Y41" s="58"/>
      <c r="Z41" s="58"/>
      <c r="AA41" s="58"/>
      <c r="AB41" s="15"/>
      <c r="AC41" s="61"/>
      <c r="AD41" s="61"/>
      <c r="AE41" s="15"/>
      <c r="AF41" s="15"/>
      <c r="AG41" s="7"/>
      <c r="AH41" s="7"/>
      <c r="AI41" s="18"/>
      <c r="AJ41" s="7"/>
      <c r="AK41" s="9"/>
    </row>
    <row r="42" spans="1:37" ht="15.75" customHeight="1">
      <c r="A42" s="51"/>
      <c r="B42" s="62"/>
      <c r="C42" s="63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51"/>
      <c r="B43" s="64"/>
      <c r="C43" s="65" t="s">
        <v>23</v>
      </c>
      <c r="D43" s="58"/>
      <c r="E43" s="58"/>
      <c r="F43" s="58"/>
      <c r="G43" s="58"/>
      <c r="H43" s="58"/>
      <c r="I43" s="58"/>
      <c r="J43" s="58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8"/>
      <c r="AG43" s="58"/>
      <c r="AH43" s="67"/>
      <c r="AI43" s="7"/>
      <c r="AJ43" s="58"/>
      <c r="AK43" s="9"/>
    </row>
    <row r="44" spans="1:37" ht="15.75" customHeight="1">
      <c r="A44" s="51"/>
      <c r="B44" s="68"/>
      <c r="C44" s="63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9"/>
      <c r="AG44" s="69"/>
      <c r="AH44" s="69"/>
      <c r="AI44" s="69"/>
      <c r="AJ44" s="69"/>
      <c r="AK44" s="9"/>
    </row>
    <row r="45" spans="1:37" ht="36" customHeight="1">
      <c r="A45" s="70"/>
      <c r="B45" s="311"/>
      <c r="C45" s="312"/>
      <c r="D45" s="312"/>
      <c r="E45" s="313"/>
      <c r="F45" s="313"/>
      <c r="G45" s="313"/>
      <c r="H45" s="313"/>
      <c r="I45" s="313"/>
      <c r="J45" s="313"/>
      <c r="K45" s="313"/>
      <c r="L45" s="313"/>
      <c r="M45" s="313"/>
      <c r="N45" s="312"/>
      <c r="O45" s="312"/>
      <c r="P45" s="312"/>
      <c r="Q45" s="312"/>
      <c r="R45" s="312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71"/>
      <c r="E46" s="308" t="s">
        <v>97</v>
      </c>
      <c r="F46" s="309"/>
      <c r="G46" s="309"/>
      <c r="H46" s="309"/>
      <c r="I46" s="309"/>
      <c r="J46" s="309"/>
      <c r="K46" s="309"/>
      <c r="L46" s="309"/>
      <c r="M46" s="310"/>
      <c r="N46" s="72"/>
      <c r="O46" s="7"/>
      <c r="P46" s="7"/>
      <c r="Q46" s="7"/>
      <c r="R46" s="7"/>
      <c r="S46" s="7"/>
      <c r="T46" s="73"/>
      <c r="U46" s="7"/>
      <c r="V46" s="71"/>
      <c r="W46" s="305" t="s">
        <v>25</v>
      </c>
      <c r="X46" s="306"/>
      <c r="Y46" s="306"/>
      <c r="Z46" s="306"/>
      <c r="AA46" s="306"/>
      <c r="AB46" s="306"/>
      <c r="AC46" s="306"/>
      <c r="AD46" s="306"/>
      <c r="AE46" s="307"/>
      <c r="AF46" s="72"/>
      <c r="AG46" s="7"/>
      <c r="AH46" s="7"/>
      <c r="AI46" s="7"/>
      <c r="AJ46" s="7"/>
      <c r="AK46" s="9"/>
    </row>
    <row r="47" spans="1:37" ht="15" customHeight="1">
      <c r="A47" s="6"/>
      <c r="B47" s="74"/>
      <c r="C47" s="13"/>
      <c r="D47" s="13"/>
      <c r="E47" s="20"/>
      <c r="F47" s="20"/>
      <c r="G47" s="20"/>
      <c r="H47" s="20"/>
      <c r="I47" s="75"/>
      <c r="J47" s="75"/>
      <c r="K47" s="75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5"/>
      <c r="AB47" s="75"/>
      <c r="AC47" s="75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>
      <c r="A48" s="22"/>
      <c r="B48" s="23" t="s">
        <v>4</v>
      </c>
      <c r="C48" s="24" t="s">
        <v>5</v>
      </c>
      <c r="D48" s="25" t="s">
        <v>6</v>
      </c>
      <c r="E48" s="25" t="s">
        <v>7</v>
      </c>
      <c r="F48" s="25" t="s">
        <v>8</v>
      </c>
      <c r="G48" s="25" t="s">
        <v>9</v>
      </c>
      <c r="H48" s="25" t="s">
        <v>10</v>
      </c>
      <c r="I48" s="25" t="s">
        <v>11</v>
      </c>
      <c r="J48" s="25" t="s">
        <v>12</v>
      </c>
      <c r="K48" s="25" t="s">
        <v>13</v>
      </c>
      <c r="L48" s="25" t="s">
        <v>14</v>
      </c>
      <c r="M48" s="25" t="s">
        <v>15</v>
      </c>
      <c r="N48" s="26" t="s">
        <v>16</v>
      </c>
      <c r="O48" s="24" t="s">
        <v>17</v>
      </c>
      <c r="P48" s="26" t="s">
        <v>18</v>
      </c>
      <c r="Q48" s="24" t="s">
        <v>19</v>
      </c>
      <c r="R48" s="26" t="s">
        <v>18</v>
      </c>
      <c r="S48" s="27"/>
      <c r="T48" s="28" t="s">
        <v>4</v>
      </c>
      <c r="U48" s="24" t="s">
        <v>5</v>
      </c>
      <c r="V48" s="25" t="s">
        <v>6</v>
      </c>
      <c r="W48" s="25" t="s">
        <v>7</v>
      </c>
      <c r="X48" s="25" t="s">
        <v>8</v>
      </c>
      <c r="Y48" s="25" t="s">
        <v>9</v>
      </c>
      <c r="Z48" s="25" t="s">
        <v>10</v>
      </c>
      <c r="AA48" s="25" t="s">
        <v>11</v>
      </c>
      <c r="AB48" s="25" t="s">
        <v>12</v>
      </c>
      <c r="AC48" s="25" t="s">
        <v>13</v>
      </c>
      <c r="AD48" s="25" t="s">
        <v>14</v>
      </c>
      <c r="AE48" s="25" t="s">
        <v>15</v>
      </c>
      <c r="AF48" s="26" t="s">
        <v>16</v>
      </c>
      <c r="AG48" s="24" t="s">
        <v>17</v>
      </c>
      <c r="AH48" s="26" t="s">
        <v>18</v>
      </c>
      <c r="AI48" s="24" t="s">
        <v>19</v>
      </c>
      <c r="AJ48" s="26" t="s">
        <v>18</v>
      </c>
      <c r="AK48" s="76"/>
    </row>
    <row r="49" spans="1:37" ht="14.4" customHeight="1">
      <c r="A49" s="22"/>
      <c r="B49" s="30">
        <v>2002</v>
      </c>
      <c r="C49" s="31">
        <v>0.128372445138622</v>
      </c>
      <c r="D49" s="32">
        <v>0.13241341314473401</v>
      </c>
      <c r="E49" s="32">
        <v>0.134449440735286</v>
      </c>
      <c r="F49" s="32">
        <v>0.13386664897682399</v>
      </c>
      <c r="G49" s="32">
        <v>0.12846626333542099</v>
      </c>
      <c r="H49" s="32">
        <v>0.123396074786911</v>
      </c>
      <c r="I49" s="32">
        <v>9.7693227490055295E-2</v>
      </c>
      <c r="J49" s="32">
        <v>9.1655866459007404E-2</v>
      </c>
      <c r="K49" s="32">
        <v>8.3379441322114903E-2</v>
      </c>
      <c r="L49" s="32">
        <v>0.102887441623494</v>
      </c>
      <c r="M49" s="32">
        <v>9.2343199852855801E-2</v>
      </c>
      <c r="N49" s="33">
        <v>9.9787452610928404E-2</v>
      </c>
      <c r="O49" s="34">
        <f t="shared" ref="O49:O68" si="18">AVERAGE(C49:N49)</f>
        <v>0.1123925762896878</v>
      </c>
      <c r="P49" s="35"/>
      <c r="Q49" s="34">
        <v>0.111068876859216</v>
      </c>
      <c r="R49" s="35"/>
      <c r="S49" s="27"/>
      <c r="T49" s="36">
        <v>2002</v>
      </c>
      <c r="U49" s="31">
        <v>0.128372445138622</v>
      </c>
      <c r="V49" s="32">
        <v>0.13241341314473401</v>
      </c>
      <c r="W49" s="32">
        <v>0.134449440735286</v>
      </c>
      <c r="X49" s="32">
        <v>0.13386664897682399</v>
      </c>
      <c r="Y49" s="32">
        <v>0.12846626333542099</v>
      </c>
      <c r="Z49" s="32">
        <v>0.123396074786911</v>
      </c>
      <c r="AA49" s="32">
        <v>9.7693227490055295E-2</v>
      </c>
      <c r="AB49" s="32">
        <v>9.1655866459007404E-2</v>
      </c>
      <c r="AC49" s="32">
        <v>8.3379441322114903E-2</v>
      </c>
      <c r="AD49" s="32">
        <v>0.102887441623494</v>
      </c>
      <c r="AE49" s="32">
        <v>9.2343199852855801E-2</v>
      </c>
      <c r="AF49" s="33">
        <v>9.9787452610928404E-2</v>
      </c>
      <c r="AG49" s="34">
        <f t="shared" ref="AG49:AG70" si="19">AVERAGE(U49:AF49)</f>
        <v>0.1123925762896878</v>
      </c>
      <c r="AH49" s="35"/>
      <c r="AI49" s="34">
        <v>0.111068876859216</v>
      </c>
      <c r="AJ49" s="35"/>
      <c r="AK49" s="77"/>
    </row>
    <row r="50" spans="1:37" ht="14.4" customHeight="1">
      <c r="A50" s="22"/>
      <c r="B50" s="37">
        <v>2003</v>
      </c>
      <c r="C50" s="38">
        <v>9.7765298772042E-2</v>
      </c>
      <c r="D50" s="39">
        <v>0.10278486484121301</v>
      </c>
      <c r="E50" s="39">
        <v>0.118971371519889</v>
      </c>
      <c r="F50" s="39">
        <v>0.12044267304157801</v>
      </c>
      <c r="G50" s="39">
        <v>0.11951940768321601</v>
      </c>
      <c r="H50" s="39">
        <v>0.14556341567739001</v>
      </c>
      <c r="I50" s="39">
        <v>0.142466768520356</v>
      </c>
      <c r="J50" s="39">
        <v>0.13770810978575401</v>
      </c>
      <c r="K50" s="39">
        <v>0.13695774030424099</v>
      </c>
      <c r="L50" s="39">
        <v>0.133737641305326</v>
      </c>
      <c r="M50" s="39">
        <v>0.12969255453938799</v>
      </c>
      <c r="N50" s="40">
        <v>0.12726941438463199</v>
      </c>
      <c r="O50" s="41">
        <f t="shared" si="18"/>
        <v>0.12607327169791874</v>
      </c>
      <c r="P50" s="42">
        <f t="shared" ref="P50:P68" si="20">O50/O49-1</f>
        <v>0.121722411389249</v>
      </c>
      <c r="Q50" s="41">
        <v>0.12691891171451999</v>
      </c>
      <c r="R50" s="42">
        <f t="shared" ref="R50:R68" si="21">Q50/Q49-1</f>
        <v>0.14270455687955241</v>
      </c>
      <c r="S50" s="27"/>
      <c r="T50" s="43">
        <v>2003</v>
      </c>
      <c r="U50" s="38">
        <v>9.7765298772042E-2</v>
      </c>
      <c r="V50" s="39">
        <v>0.10278486484121301</v>
      </c>
      <c r="W50" s="39">
        <v>0.118971371519889</v>
      </c>
      <c r="X50" s="39">
        <v>0.12044267304157801</v>
      </c>
      <c r="Y50" s="39">
        <v>0.11951940768321601</v>
      </c>
      <c r="Z50" s="39">
        <v>0.14556341567739001</v>
      </c>
      <c r="AA50" s="39">
        <v>0.142466768520356</v>
      </c>
      <c r="AB50" s="39">
        <v>0.13770810978575401</v>
      </c>
      <c r="AC50" s="39">
        <v>0.13695774030424099</v>
      </c>
      <c r="AD50" s="39">
        <v>0.133737641305326</v>
      </c>
      <c r="AE50" s="39">
        <v>0.12969255453938799</v>
      </c>
      <c r="AF50" s="40">
        <v>0.12726941438463199</v>
      </c>
      <c r="AG50" s="41">
        <f t="shared" si="19"/>
        <v>0.12607327169791874</v>
      </c>
      <c r="AH50" s="42">
        <f t="shared" ref="AH50:AJ71" si="22">AG50/AG49-1</f>
        <v>0.121722411389249</v>
      </c>
      <c r="AI50" s="41">
        <v>0.12691891171451999</v>
      </c>
      <c r="AJ50" s="42">
        <f t="shared" ref="AJ50:AJ68" si="23">AI50/AI49-1</f>
        <v>0.14270455687955241</v>
      </c>
      <c r="AK50" s="29"/>
    </row>
    <row r="51" spans="1:37" ht="14.4" customHeight="1">
      <c r="A51" s="22"/>
      <c r="B51" s="37">
        <v>2004</v>
      </c>
      <c r="C51" s="38">
        <v>0.12953558976660101</v>
      </c>
      <c r="D51" s="39">
        <v>0.13193846100405601</v>
      </c>
      <c r="E51" s="39">
        <v>0.13929011735088301</v>
      </c>
      <c r="F51" s="39">
        <v>0.14172130909647501</v>
      </c>
      <c r="G51" s="39">
        <v>0.147526456017535</v>
      </c>
      <c r="H51" s="39">
        <v>0.14589342545501399</v>
      </c>
      <c r="I51" s="39">
        <v>0.14564443939719399</v>
      </c>
      <c r="J51" s="39">
        <v>0.14676342204048101</v>
      </c>
      <c r="K51" s="39">
        <v>0.15385852493726501</v>
      </c>
      <c r="L51" s="39">
        <v>0.157043692071478</v>
      </c>
      <c r="M51" s="39">
        <v>0.15563110920526199</v>
      </c>
      <c r="N51" s="40">
        <v>0.15406206254107899</v>
      </c>
      <c r="O51" s="41">
        <f t="shared" si="18"/>
        <v>0.14574238407361026</v>
      </c>
      <c r="P51" s="42">
        <f t="shared" si="20"/>
        <v>0.15601334137516654</v>
      </c>
      <c r="Q51" s="41">
        <v>0.14691818383174399</v>
      </c>
      <c r="R51" s="42">
        <f t="shared" si="21"/>
        <v>0.15757519385454999</v>
      </c>
      <c r="S51" s="27"/>
      <c r="T51" s="43">
        <v>2004</v>
      </c>
      <c r="U51" s="38">
        <v>0.12953558976660101</v>
      </c>
      <c r="V51" s="39">
        <v>0.13193846100405601</v>
      </c>
      <c r="W51" s="39">
        <v>0.13929011735088301</v>
      </c>
      <c r="X51" s="39">
        <v>0.14172130909647501</v>
      </c>
      <c r="Y51" s="39">
        <v>0.147526456017535</v>
      </c>
      <c r="Z51" s="39">
        <v>0.14589342545501399</v>
      </c>
      <c r="AA51" s="39">
        <v>0.14564443939719399</v>
      </c>
      <c r="AB51" s="39">
        <v>0.14676342204048101</v>
      </c>
      <c r="AC51" s="39">
        <v>0.15385852493726501</v>
      </c>
      <c r="AD51" s="39">
        <v>0.157043692071478</v>
      </c>
      <c r="AE51" s="39">
        <v>0.15563110920526199</v>
      </c>
      <c r="AF51" s="40">
        <v>0.15406206254107899</v>
      </c>
      <c r="AG51" s="41">
        <f t="shared" si="19"/>
        <v>0.14574238407361026</v>
      </c>
      <c r="AH51" s="42">
        <f t="shared" si="22"/>
        <v>0.15601334137516654</v>
      </c>
      <c r="AI51" s="41">
        <v>0.14691818383174399</v>
      </c>
      <c r="AJ51" s="42">
        <f t="shared" si="23"/>
        <v>0.15757519385454999</v>
      </c>
      <c r="AK51" s="29"/>
    </row>
    <row r="52" spans="1:37" ht="14.4" customHeight="1">
      <c r="A52" s="22"/>
      <c r="B52" s="37">
        <v>2005</v>
      </c>
      <c r="C52" s="38">
        <v>0.16157886664731599</v>
      </c>
      <c r="D52" s="39">
        <v>0.166280818915548</v>
      </c>
      <c r="E52" s="39">
        <v>0.16690059246344599</v>
      </c>
      <c r="F52" s="39">
        <v>0.174455635554984</v>
      </c>
      <c r="G52" s="39">
        <v>0.17762111465536201</v>
      </c>
      <c r="H52" s="39">
        <v>0.17870282166228901</v>
      </c>
      <c r="I52" s="39">
        <v>0.17446722316410199</v>
      </c>
      <c r="J52" s="39">
        <v>0.169146113096004</v>
      </c>
      <c r="K52" s="39">
        <v>0.17529915121129999</v>
      </c>
      <c r="L52" s="39">
        <v>0.17651084225261501</v>
      </c>
      <c r="M52" s="39">
        <v>0.177132176591586</v>
      </c>
      <c r="N52" s="40">
        <v>0.17543486228190999</v>
      </c>
      <c r="O52" s="41">
        <f t="shared" si="18"/>
        <v>0.17279418487470519</v>
      </c>
      <c r="P52" s="42">
        <f t="shared" si="20"/>
        <v>0.18561382107919844</v>
      </c>
      <c r="Q52" s="41">
        <v>0.17319959752118</v>
      </c>
      <c r="R52" s="42">
        <f t="shared" si="21"/>
        <v>0.17888468945092884</v>
      </c>
      <c r="S52" s="27"/>
      <c r="T52" s="43">
        <v>2005</v>
      </c>
      <c r="U52" s="38">
        <v>0.16157886664731599</v>
      </c>
      <c r="V52" s="39">
        <v>0.166280818915548</v>
      </c>
      <c r="W52" s="39">
        <v>0.16690059246344599</v>
      </c>
      <c r="X52" s="39">
        <v>0.174455635554984</v>
      </c>
      <c r="Y52" s="39">
        <v>0.17762111465536201</v>
      </c>
      <c r="Z52" s="39">
        <v>0.17870282166228901</v>
      </c>
      <c r="AA52" s="39">
        <v>0.17446722316410199</v>
      </c>
      <c r="AB52" s="39">
        <v>0.169146113096004</v>
      </c>
      <c r="AC52" s="39">
        <v>0.17529915121129999</v>
      </c>
      <c r="AD52" s="39">
        <v>0.17651084225261501</v>
      </c>
      <c r="AE52" s="39">
        <v>0.177132176591586</v>
      </c>
      <c r="AF52" s="40">
        <v>0.17543486228190999</v>
      </c>
      <c r="AG52" s="41">
        <f t="shared" si="19"/>
        <v>0.17279418487470519</v>
      </c>
      <c r="AH52" s="42">
        <f t="shared" si="22"/>
        <v>0.18561382107919844</v>
      </c>
      <c r="AI52" s="41">
        <v>0.17319959752118</v>
      </c>
      <c r="AJ52" s="42">
        <f t="shared" si="23"/>
        <v>0.17888468945092884</v>
      </c>
      <c r="AK52" s="29"/>
    </row>
    <row r="53" spans="1:37" ht="14.4" customHeight="1">
      <c r="A53" s="22"/>
      <c r="B53" s="37">
        <v>2006</v>
      </c>
      <c r="C53" s="38">
        <v>0.16471423442960301</v>
      </c>
      <c r="D53" s="39">
        <v>0.16819890076971</v>
      </c>
      <c r="E53" s="39">
        <v>0.18203849058941299</v>
      </c>
      <c r="F53" s="39">
        <v>0.18614346683187699</v>
      </c>
      <c r="G53" s="39">
        <v>0.18639537302011799</v>
      </c>
      <c r="H53" s="39">
        <v>0.18513831474674999</v>
      </c>
      <c r="I53" s="39">
        <v>0.18173798709303399</v>
      </c>
      <c r="J53" s="39">
        <v>0.173712918727599</v>
      </c>
      <c r="K53" s="39">
        <v>0.161648942094026</v>
      </c>
      <c r="L53" s="39">
        <v>0.16026812199033499</v>
      </c>
      <c r="M53" s="39">
        <v>0.15668478292565499</v>
      </c>
      <c r="N53" s="40">
        <v>0.15221883404297701</v>
      </c>
      <c r="O53" s="41">
        <f t="shared" si="18"/>
        <v>0.17157503060509141</v>
      </c>
      <c r="P53" s="42">
        <f t="shared" si="20"/>
        <v>-7.0555283471940289E-3</v>
      </c>
      <c r="Q53" s="41">
        <v>0.17005578456324</v>
      </c>
      <c r="R53" s="42">
        <f t="shared" si="21"/>
        <v>-1.8151387202591795E-2</v>
      </c>
      <c r="S53" s="27"/>
      <c r="T53" s="43">
        <v>2006</v>
      </c>
      <c r="U53" s="38">
        <v>0.16471423442960301</v>
      </c>
      <c r="V53" s="39">
        <v>0.16819890076971</v>
      </c>
      <c r="W53" s="39">
        <v>0.18203849058941299</v>
      </c>
      <c r="X53" s="39">
        <v>0.18614346683187699</v>
      </c>
      <c r="Y53" s="39">
        <v>0.18639537302011799</v>
      </c>
      <c r="Z53" s="39">
        <v>0.18513831474674999</v>
      </c>
      <c r="AA53" s="39">
        <v>0.18173798709303399</v>
      </c>
      <c r="AB53" s="39">
        <v>0.173712918727599</v>
      </c>
      <c r="AC53" s="39">
        <v>0.161648942094026</v>
      </c>
      <c r="AD53" s="39">
        <v>0.16026812199033499</v>
      </c>
      <c r="AE53" s="39">
        <v>0.15668478292565499</v>
      </c>
      <c r="AF53" s="40">
        <v>0.15221883404297701</v>
      </c>
      <c r="AG53" s="41">
        <f t="shared" si="19"/>
        <v>0.17157503060509141</v>
      </c>
      <c r="AH53" s="42">
        <f t="shared" si="22"/>
        <v>-7.0555283471940289E-3</v>
      </c>
      <c r="AI53" s="41">
        <v>0.17005578456324</v>
      </c>
      <c r="AJ53" s="42">
        <f t="shared" si="23"/>
        <v>-1.8151387202591795E-2</v>
      </c>
      <c r="AK53" s="29"/>
    </row>
    <row r="54" spans="1:37" ht="14.4" customHeight="1">
      <c r="A54" s="22"/>
      <c r="B54" s="37">
        <v>2007</v>
      </c>
      <c r="C54" s="38">
        <v>0.172722317327236</v>
      </c>
      <c r="D54" s="39">
        <v>0.17818643480641799</v>
      </c>
      <c r="E54" s="39">
        <v>0.202049317478497</v>
      </c>
      <c r="F54" s="39">
        <v>0.21558603522483299</v>
      </c>
      <c r="G54" s="39">
        <v>0.245948918953557</v>
      </c>
      <c r="H54" s="39">
        <v>0.24483081494693801</v>
      </c>
      <c r="I54" s="39">
        <v>0.242094871271643</v>
      </c>
      <c r="J54" s="39">
        <v>0.27600000000000002</v>
      </c>
      <c r="K54" s="39">
        <v>0.311506024096386</v>
      </c>
      <c r="L54" s="39">
        <v>0.33079999999999998</v>
      </c>
      <c r="M54" s="39">
        <v>0.33100000000000002</v>
      </c>
      <c r="N54" s="40">
        <v>0.34739999999999999</v>
      </c>
      <c r="O54" s="41">
        <f t="shared" si="18"/>
        <v>0.25817706117545897</v>
      </c>
      <c r="P54" s="42">
        <f t="shared" si="20"/>
        <v>0.50474728324365903</v>
      </c>
      <c r="Q54" s="41">
        <v>0.26607669681185703</v>
      </c>
      <c r="R54" s="42">
        <f t="shared" si="21"/>
        <v>0.56464361089057191</v>
      </c>
      <c r="S54" s="27"/>
      <c r="T54" s="43">
        <v>2007</v>
      </c>
      <c r="U54" s="38">
        <v>0.172722317327236</v>
      </c>
      <c r="V54" s="39">
        <v>0.17818643480641799</v>
      </c>
      <c r="W54" s="39">
        <v>0.202049317478497</v>
      </c>
      <c r="X54" s="39">
        <v>0.21558603522483299</v>
      </c>
      <c r="Y54" s="39">
        <v>0.245948918953557</v>
      </c>
      <c r="Z54" s="39">
        <v>0.24483081494693801</v>
      </c>
      <c r="AA54" s="39">
        <v>0.242094871271643</v>
      </c>
      <c r="AB54" s="39">
        <v>0.27600000000000002</v>
      </c>
      <c r="AC54" s="39">
        <v>0.311506024096386</v>
      </c>
      <c r="AD54" s="39">
        <v>0.33079999999999998</v>
      </c>
      <c r="AE54" s="39">
        <v>0.33100000000000002</v>
      </c>
      <c r="AF54" s="40">
        <v>0.34739999999999999</v>
      </c>
      <c r="AG54" s="41">
        <f t="shared" si="19"/>
        <v>0.25817706117545897</v>
      </c>
      <c r="AH54" s="42">
        <f t="shared" si="22"/>
        <v>0.50474728324365903</v>
      </c>
      <c r="AI54" s="41">
        <v>0.26607669681185703</v>
      </c>
      <c r="AJ54" s="42">
        <f t="shared" si="23"/>
        <v>0.56464361089057191</v>
      </c>
      <c r="AK54" s="29"/>
    </row>
    <row r="55" spans="1:37" ht="14.4" customHeight="1">
      <c r="A55" s="22"/>
      <c r="B55" s="37">
        <v>2008</v>
      </c>
      <c r="C55" s="38">
        <v>0.37669999999999998</v>
      </c>
      <c r="D55" s="39">
        <v>0.38919999999999999</v>
      </c>
      <c r="E55" s="39">
        <v>0.40282954698355</v>
      </c>
      <c r="F55" s="39">
        <v>0.427933577484573</v>
      </c>
      <c r="G55" s="39">
        <v>0.42719130522290399</v>
      </c>
      <c r="H55" s="39">
        <v>0.436031599466502</v>
      </c>
      <c r="I55" s="39">
        <v>0.41554124246831498</v>
      </c>
      <c r="J55" s="39">
        <v>0.37324089603324101</v>
      </c>
      <c r="K55" s="39">
        <v>0.307481394437916</v>
      </c>
      <c r="L55" s="39">
        <v>0.242009735664929</v>
      </c>
      <c r="M55" s="39">
        <v>0.208303886382186</v>
      </c>
      <c r="N55" s="40">
        <v>0.19545846507617101</v>
      </c>
      <c r="O55" s="41">
        <f t="shared" si="18"/>
        <v>0.35016013743502383</v>
      </c>
      <c r="P55" s="42">
        <f t="shared" si="20"/>
        <v>0.35627904292028689</v>
      </c>
      <c r="Q55" s="41">
        <v>0.33952464426128998</v>
      </c>
      <c r="R55" s="42">
        <f t="shared" si="21"/>
        <v>0.27604051136191021</v>
      </c>
      <c r="S55" s="27"/>
      <c r="T55" s="43">
        <v>2008</v>
      </c>
      <c r="U55" s="38">
        <v>0.37669999999999998</v>
      </c>
      <c r="V55" s="39">
        <v>0.38919999999999999</v>
      </c>
      <c r="W55" s="39">
        <v>0.40282954698355</v>
      </c>
      <c r="X55" s="39">
        <v>0.427933577484573</v>
      </c>
      <c r="Y55" s="39">
        <v>0.42719130522290399</v>
      </c>
      <c r="Z55" s="39">
        <v>0.436031599466502</v>
      </c>
      <c r="AA55" s="39">
        <v>0.41554124246831498</v>
      </c>
      <c r="AB55" s="39">
        <v>0.37324089603324101</v>
      </c>
      <c r="AC55" s="39">
        <v>0.307481394437916</v>
      </c>
      <c r="AD55" s="39">
        <v>0.242009735664929</v>
      </c>
      <c r="AE55" s="39">
        <v>0.208303886382186</v>
      </c>
      <c r="AF55" s="40">
        <v>0.19545846507617101</v>
      </c>
      <c r="AG55" s="41">
        <f t="shared" si="19"/>
        <v>0.35016013743502383</v>
      </c>
      <c r="AH55" s="42">
        <f t="shared" si="22"/>
        <v>0.35627904292028689</v>
      </c>
      <c r="AI55" s="41">
        <v>0.33952464426128998</v>
      </c>
      <c r="AJ55" s="42">
        <f t="shared" si="23"/>
        <v>0.27604051136191021</v>
      </c>
      <c r="AK55" s="29"/>
    </row>
    <row r="56" spans="1:37" ht="14.4" customHeight="1">
      <c r="A56" s="22"/>
      <c r="B56" s="37">
        <v>2009</v>
      </c>
      <c r="C56" s="38">
        <v>0.19793902962644899</v>
      </c>
      <c r="D56" s="39">
        <v>0.204301075268817</v>
      </c>
      <c r="E56" s="39">
        <v>0.201834862385321</v>
      </c>
      <c r="F56" s="39">
        <v>0.20262117744955299</v>
      </c>
      <c r="G56" s="39">
        <v>0.21668474053418099</v>
      </c>
      <c r="H56" s="39">
        <v>0.22358260657108101</v>
      </c>
      <c r="I56" s="39">
        <v>0.22236047315451199</v>
      </c>
      <c r="J56" s="39">
        <v>0.216611237528444</v>
      </c>
      <c r="K56" s="39">
        <v>0.22969647251845801</v>
      </c>
      <c r="L56" s="39">
        <v>0.24354058847344601</v>
      </c>
      <c r="M56" s="39">
        <v>0.28542104491471598</v>
      </c>
      <c r="N56" s="40">
        <v>0.28016038166776602</v>
      </c>
      <c r="O56" s="41">
        <f t="shared" si="18"/>
        <v>0.22706280750772864</v>
      </c>
      <c r="P56" s="42">
        <f t="shared" si="20"/>
        <v>-0.35154581223608672</v>
      </c>
      <c r="Q56" s="41">
        <v>0.230222803200861</v>
      </c>
      <c r="R56" s="42">
        <f t="shared" si="21"/>
        <v>-0.32192608963110469</v>
      </c>
      <c r="S56" s="27"/>
      <c r="T56" s="43">
        <v>2009</v>
      </c>
      <c r="U56" s="38">
        <v>0.19793902962644899</v>
      </c>
      <c r="V56" s="39">
        <v>0.204301075268817</v>
      </c>
      <c r="W56" s="39">
        <v>0.201834862385321</v>
      </c>
      <c r="X56" s="39">
        <v>0.20262117744955299</v>
      </c>
      <c r="Y56" s="39">
        <v>0.21668474053418099</v>
      </c>
      <c r="Z56" s="39">
        <v>0.22358260657108101</v>
      </c>
      <c r="AA56" s="39">
        <v>0.22236047315451199</v>
      </c>
      <c r="AB56" s="39">
        <v>0.216611237528444</v>
      </c>
      <c r="AC56" s="39">
        <v>0.22969647251845801</v>
      </c>
      <c r="AD56" s="39">
        <v>0.24354058847344601</v>
      </c>
      <c r="AE56" s="39">
        <v>0.28542104491471598</v>
      </c>
      <c r="AF56" s="40">
        <v>0.28016038166776602</v>
      </c>
      <c r="AG56" s="41">
        <f t="shared" si="19"/>
        <v>0.22706280750772864</v>
      </c>
      <c r="AH56" s="42">
        <f t="shared" si="22"/>
        <v>-0.35154581223608672</v>
      </c>
      <c r="AI56" s="41">
        <v>0.230222803200861</v>
      </c>
      <c r="AJ56" s="42">
        <f t="shared" si="23"/>
        <v>-0.32192608963110469</v>
      </c>
      <c r="AK56" s="29"/>
    </row>
    <row r="57" spans="1:37" ht="14.4" customHeight="1">
      <c r="A57" s="22"/>
      <c r="B57" s="37">
        <v>2010</v>
      </c>
      <c r="C57" s="38">
        <v>0.28384066471591701</v>
      </c>
      <c r="D57" s="39">
        <v>0.30203379540625303</v>
      </c>
      <c r="E57" s="39">
        <v>0.321791014330154</v>
      </c>
      <c r="F57" s="39">
        <v>0.33746770025839801</v>
      </c>
      <c r="G57" s="39">
        <v>0.34004776243380702</v>
      </c>
      <c r="H57" s="39">
        <v>0.31825959423123901</v>
      </c>
      <c r="I57" s="39">
        <v>0.30864782856059197</v>
      </c>
      <c r="J57" s="39">
        <v>0.31688959202262801</v>
      </c>
      <c r="K57" s="39">
        <v>0.31663424124513601</v>
      </c>
      <c r="L57" s="39">
        <v>0.325500865693792</v>
      </c>
      <c r="M57" s="39">
        <v>0.32560236437409201</v>
      </c>
      <c r="N57" s="40">
        <v>0.34142678347934902</v>
      </c>
      <c r="O57" s="41">
        <f t="shared" si="18"/>
        <v>0.31984518389594646</v>
      </c>
      <c r="P57" s="42">
        <f t="shared" si="20"/>
        <v>0.40861987661744092</v>
      </c>
      <c r="Q57" s="41">
        <v>0.32018425988215998</v>
      </c>
      <c r="R57" s="42">
        <f t="shared" si="21"/>
        <v>0.3907582369362903</v>
      </c>
      <c r="S57" s="27"/>
      <c r="T57" s="43">
        <v>2010</v>
      </c>
      <c r="U57" s="38">
        <v>0.28384066471591701</v>
      </c>
      <c r="V57" s="39">
        <v>0.30203379540625303</v>
      </c>
      <c r="W57" s="39">
        <v>0.321791014330154</v>
      </c>
      <c r="X57" s="39">
        <v>0.33746770025839801</v>
      </c>
      <c r="Y57" s="39">
        <v>0.34004776243380702</v>
      </c>
      <c r="Z57" s="39">
        <v>0.31825959423123901</v>
      </c>
      <c r="AA57" s="39">
        <v>0.30864782856059197</v>
      </c>
      <c r="AB57" s="39">
        <v>0.31688959202262801</v>
      </c>
      <c r="AC57" s="39">
        <v>0.31663424124513601</v>
      </c>
      <c r="AD57" s="39">
        <v>0.325500865693792</v>
      </c>
      <c r="AE57" s="39">
        <v>0.32560236437409201</v>
      </c>
      <c r="AF57" s="40">
        <v>0.34142678347934902</v>
      </c>
      <c r="AG57" s="41">
        <f t="shared" si="19"/>
        <v>0.31984518389594646</v>
      </c>
      <c r="AH57" s="42">
        <f t="shared" si="22"/>
        <v>0.40861987661744092</v>
      </c>
      <c r="AI57" s="41">
        <v>0.32018425988215998</v>
      </c>
      <c r="AJ57" s="42">
        <f t="shared" si="23"/>
        <v>0.3907582369362903</v>
      </c>
      <c r="AK57" s="29"/>
    </row>
    <row r="58" spans="1:37" ht="14.4" customHeight="1">
      <c r="A58" s="22"/>
      <c r="B58" s="37">
        <v>2011</v>
      </c>
      <c r="C58" s="38">
        <v>0.36149431074413502</v>
      </c>
      <c r="D58" s="39">
        <v>0.39113562091503301</v>
      </c>
      <c r="E58" s="39">
        <v>0.424123306092893</v>
      </c>
      <c r="F58" s="39">
        <v>0.43732238711714599</v>
      </c>
      <c r="G58" s="39">
        <v>0.44449159284994399</v>
      </c>
      <c r="H58" s="39">
        <v>0.45008094981111701</v>
      </c>
      <c r="I58" s="39">
        <v>0.44698488378392998</v>
      </c>
      <c r="J58" s="39">
        <v>0.42368364954167598</v>
      </c>
      <c r="K58" s="39">
        <v>0.39901905686404698</v>
      </c>
      <c r="L58" s="39">
        <v>0.385348720521826</v>
      </c>
      <c r="M58" s="39">
        <v>0.37736797145872097</v>
      </c>
      <c r="N58" s="40">
        <v>0.37756634952428603</v>
      </c>
      <c r="O58" s="41">
        <f t="shared" si="18"/>
        <v>0.40988489993539617</v>
      </c>
      <c r="P58" s="42">
        <f t="shared" si="20"/>
        <v>0.28151030740153926</v>
      </c>
      <c r="Q58" s="41">
        <v>0.40811971389561402</v>
      </c>
      <c r="R58" s="42">
        <f t="shared" si="21"/>
        <v>0.27464015266027642</v>
      </c>
      <c r="S58" s="27"/>
      <c r="T58" s="43">
        <v>2011</v>
      </c>
      <c r="U58" s="38">
        <v>0.36149431074413502</v>
      </c>
      <c r="V58" s="39">
        <v>0.39113562091503301</v>
      </c>
      <c r="W58" s="39">
        <v>0.424123306092893</v>
      </c>
      <c r="X58" s="39">
        <v>0.43732238711714599</v>
      </c>
      <c r="Y58" s="39">
        <v>0.44449159284994399</v>
      </c>
      <c r="Z58" s="39">
        <v>0.45008094981111701</v>
      </c>
      <c r="AA58" s="39">
        <v>0.44698488378392998</v>
      </c>
      <c r="AB58" s="39">
        <v>0.42368364954167598</v>
      </c>
      <c r="AC58" s="39">
        <v>0.39901905686404698</v>
      </c>
      <c r="AD58" s="39">
        <v>0.385348720521826</v>
      </c>
      <c r="AE58" s="39">
        <v>0.37736797145872097</v>
      </c>
      <c r="AF58" s="40">
        <v>0.37756634952428603</v>
      </c>
      <c r="AG58" s="41">
        <f t="shared" si="19"/>
        <v>0.40988489993539617</v>
      </c>
      <c r="AH58" s="42">
        <f t="shared" si="22"/>
        <v>0.28151030740153926</v>
      </c>
      <c r="AI58" s="41">
        <v>0.40811971389561402</v>
      </c>
      <c r="AJ58" s="42">
        <f t="shared" si="23"/>
        <v>0.27464015266027642</v>
      </c>
      <c r="AK58" s="29"/>
    </row>
    <row r="59" spans="1:37" ht="14.4" customHeight="1">
      <c r="A59" s="22"/>
      <c r="B59" s="37">
        <v>2012</v>
      </c>
      <c r="C59" s="38">
        <v>0.41477707006369402</v>
      </c>
      <c r="D59" s="39">
        <v>0.39925910681210097</v>
      </c>
      <c r="E59" s="39">
        <v>0.41171650962720202</v>
      </c>
      <c r="F59" s="39">
        <v>0.41308876581474502</v>
      </c>
      <c r="G59" s="39">
        <v>0.39796321929998002</v>
      </c>
      <c r="H59" s="39">
        <v>0.367945407598672</v>
      </c>
      <c r="I59" s="39">
        <v>0.35924022756469098</v>
      </c>
      <c r="J59" s="39">
        <v>0.339277334584702</v>
      </c>
      <c r="K59" s="39">
        <v>0.34027712319728498</v>
      </c>
      <c r="L59" s="39">
        <v>0.35561736366345498</v>
      </c>
      <c r="M59" s="39">
        <v>0.35401810549739499</v>
      </c>
      <c r="N59" s="40">
        <v>0.36158309158723601</v>
      </c>
      <c r="O59" s="41">
        <f t="shared" si="18"/>
        <v>0.37623027710926316</v>
      </c>
      <c r="P59" s="42">
        <f t="shared" si="20"/>
        <v>-8.2107496107901246E-2</v>
      </c>
      <c r="Q59" s="41">
        <v>0.37415475605069098</v>
      </c>
      <c r="R59" s="42">
        <f t="shared" si="21"/>
        <v>-8.3223026696550018E-2</v>
      </c>
      <c r="S59" s="27"/>
      <c r="T59" s="43">
        <v>2012</v>
      </c>
      <c r="U59" s="38">
        <v>0.41477707006369402</v>
      </c>
      <c r="V59" s="39">
        <v>0.39925910681210097</v>
      </c>
      <c r="W59" s="39">
        <v>0.41171650962720202</v>
      </c>
      <c r="X59" s="39">
        <v>0.41308876581474502</v>
      </c>
      <c r="Y59" s="39">
        <v>0.39796321929998002</v>
      </c>
      <c r="Z59" s="39">
        <v>0.367945407598672</v>
      </c>
      <c r="AA59" s="39">
        <v>0.35924022756469098</v>
      </c>
      <c r="AB59" s="39">
        <v>0.339277334584702</v>
      </c>
      <c r="AC59" s="39">
        <v>0.34027712319728498</v>
      </c>
      <c r="AD59" s="39">
        <v>0.35561736366345498</v>
      </c>
      <c r="AE59" s="39">
        <v>0.35401810549739499</v>
      </c>
      <c r="AF59" s="40">
        <v>0.36158309158723601</v>
      </c>
      <c r="AG59" s="41">
        <f t="shared" si="19"/>
        <v>0.37623027710926316</v>
      </c>
      <c r="AH59" s="42">
        <f t="shared" si="22"/>
        <v>-8.2107496107901246E-2</v>
      </c>
      <c r="AI59" s="41">
        <v>0.37415475605069098</v>
      </c>
      <c r="AJ59" s="42">
        <f t="shared" si="23"/>
        <v>-8.3223026696550018E-2</v>
      </c>
      <c r="AK59" s="29"/>
    </row>
    <row r="60" spans="1:37" ht="14.4" customHeight="1">
      <c r="A60" s="22"/>
      <c r="B60" s="37">
        <v>2013</v>
      </c>
      <c r="C60" s="38">
        <v>0.37665562913907302</v>
      </c>
      <c r="D60" s="39">
        <v>0.39815832156124098</v>
      </c>
      <c r="E60" s="39">
        <v>0.42526315789473701</v>
      </c>
      <c r="F60" s="39">
        <v>0.444514667930689</v>
      </c>
      <c r="G60" s="39">
        <v>0.44451368333593</v>
      </c>
      <c r="H60" s="39">
        <v>0.405320435308343</v>
      </c>
      <c r="I60" s="39">
        <v>0.39529255445356598</v>
      </c>
      <c r="J60" s="39">
        <v>0.39113548092300698</v>
      </c>
      <c r="K60" s="39">
        <v>0.407315421088282</v>
      </c>
      <c r="L60" s="39">
        <v>0.43576709796672802</v>
      </c>
      <c r="M60" s="39">
        <v>0.444538130035601</v>
      </c>
      <c r="N60" s="40">
        <v>0.43626831437532199</v>
      </c>
      <c r="O60" s="41">
        <f t="shared" si="18"/>
        <v>0.41706190783437663</v>
      </c>
      <c r="P60" s="42">
        <f t="shared" si="20"/>
        <v>0.10852829559290189</v>
      </c>
      <c r="Q60" s="41">
        <v>0.41937677654780298</v>
      </c>
      <c r="R60" s="42">
        <f t="shared" si="21"/>
        <v>0.12086448124953209</v>
      </c>
      <c r="S60" s="27"/>
      <c r="T60" s="43">
        <v>2013</v>
      </c>
      <c r="U60" s="38">
        <v>0.37665562913907302</v>
      </c>
      <c r="V60" s="39">
        <v>0.39815832156124098</v>
      </c>
      <c r="W60" s="39">
        <v>0.42526315789473701</v>
      </c>
      <c r="X60" s="39">
        <v>0.444514667930689</v>
      </c>
      <c r="Y60" s="39">
        <v>0.44451368333593</v>
      </c>
      <c r="Z60" s="39">
        <v>0.405320435308343</v>
      </c>
      <c r="AA60" s="39">
        <v>0.39529255445356598</v>
      </c>
      <c r="AB60" s="39">
        <v>0.39113548092300698</v>
      </c>
      <c r="AC60" s="39">
        <v>0.407315421088282</v>
      </c>
      <c r="AD60" s="39">
        <v>0.43576709796672802</v>
      </c>
      <c r="AE60" s="39">
        <v>0.444538130035601</v>
      </c>
      <c r="AF60" s="40">
        <v>0.43626831437532199</v>
      </c>
      <c r="AG60" s="41">
        <f t="shared" si="19"/>
        <v>0.41706190783437663</v>
      </c>
      <c r="AH60" s="42">
        <f t="shared" si="22"/>
        <v>0.10852829559290189</v>
      </c>
      <c r="AI60" s="41">
        <v>0.41937677654780298</v>
      </c>
      <c r="AJ60" s="42">
        <f t="shared" si="23"/>
        <v>0.12086448124953209</v>
      </c>
      <c r="AK60" s="29"/>
    </row>
    <row r="61" spans="1:37" ht="14.4" customHeight="1">
      <c r="A61" s="22"/>
      <c r="B61" s="37">
        <v>2014</v>
      </c>
      <c r="C61" s="38">
        <v>0.45068341337273699</v>
      </c>
      <c r="D61" s="39">
        <v>0.45052292839903502</v>
      </c>
      <c r="E61" s="39">
        <v>0.46299977910315898</v>
      </c>
      <c r="F61" s="39">
        <v>0.46208375268017299</v>
      </c>
      <c r="G61" s="39">
        <v>0.45825731908609202</v>
      </c>
      <c r="H61" s="39">
        <v>0.45783237497821899</v>
      </c>
      <c r="I61" s="39">
        <v>0.44255097161239798</v>
      </c>
      <c r="J61" s="39">
        <v>0.41062394603710001</v>
      </c>
      <c r="K61" s="39">
        <v>0.39763148155763001</v>
      </c>
      <c r="L61" s="39">
        <v>0.378762954433295</v>
      </c>
      <c r="M61" s="39">
        <v>0.379277289209353</v>
      </c>
      <c r="N61" s="40">
        <v>0.37623926660306101</v>
      </c>
      <c r="O61" s="41">
        <f t="shared" si="18"/>
        <v>0.42728878975602091</v>
      </c>
      <c r="P61" s="42">
        <f t="shared" si="20"/>
        <v>2.4521256268039693E-2</v>
      </c>
      <c r="Q61" s="41">
        <v>0.42264838225031998</v>
      </c>
      <c r="R61" s="42">
        <f t="shared" si="21"/>
        <v>7.8011131885937779E-3</v>
      </c>
      <c r="S61" s="27"/>
      <c r="T61" s="43">
        <v>2014</v>
      </c>
      <c r="U61" s="38">
        <v>0.45068341337273699</v>
      </c>
      <c r="V61" s="39">
        <v>0.45052292839903502</v>
      </c>
      <c r="W61" s="39">
        <v>0.46299977910315898</v>
      </c>
      <c r="X61" s="39">
        <v>0.46208375268017299</v>
      </c>
      <c r="Y61" s="39">
        <v>0.45825731908609202</v>
      </c>
      <c r="Z61" s="39">
        <v>0.45783237497821899</v>
      </c>
      <c r="AA61" s="39">
        <v>0.44255097161239798</v>
      </c>
      <c r="AB61" s="39">
        <v>0.41062394603710001</v>
      </c>
      <c r="AC61" s="39">
        <v>0.39763148155763001</v>
      </c>
      <c r="AD61" s="39">
        <v>0.378762954433295</v>
      </c>
      <c r="AE61" s="39">
        <v>0.379277289209353</v>
      </c>
      <c r="AF61" s="40">
        <v>0.37623926660306101</v>
      </c>
      <c r="AG61" s="41">
        <f t="shared" si="19"/>
        <v>0.42728878975602091</v>
      </c>
      <c r="AH61" s="42">
        <f t="shared" si="22"/>
        <v>2.4521256268039693E-2</v>
      </c>
      <c r="AI61" s="41">
        <v>0.42264838225031998</v>
      </c>
      <c r="AJ61" s="42">
        <f t="shared" si="23"/>
        <v>7.8011131885937779E-3</v>
      </c>
      <c r="AK61" s="29"/>
    </row>
    <row r="62" spans="1:37" ht="14.4" customHeight="1">
      <c r="A62" s="22"/>
      <c r="B62" s="37">
        <v>2015</v>
      </c>
      <c r="C62" s="38">
        <v>0.368269398970548</v>
      </c>
      <c r="D62" s="39">
        <v>0.37208519795474798</v>
      </c>
      <c r="E62" s="39">
        <v>0.36099408959099399</v>
      </c>
      <c r="F62" s="39">
        <v>0.34169179672765299</v>
      </c>
      <c r="G62" s="39">
        <v>0.32144686310853898</v>
      </c>
      <c r="H62" s="39">
        <v>0.29426195843465303</v>
      </c>
      <c r="I62" s="39">
        <v>0.27530327707844499</v>
      </c>
      <c r="J62" s="39">
        <v>0.264359319911664</v>
      </c>
      <c r="K62" s="39">
        <v>0.262392521825282</v>
      </c>
      <c r="L62" s="39">
        <v>0.25787224714512202</v>
      </c>
      <c r="M62" s="39">
        <v>0.25329617911169</v>
      </c>
      <c r="N62" s="40">
        <v>0.25180230222905797</v>
      </c>
      <c r="O62" s="41">
        <f t="shared" si="18"/>
        <v>0.30198126267403297</v>
      </c>
      <c r="P62" s="42">
        <f t="shared" si="20"/>
        <v>-0.2932619111152851</v>
      </c>
      <c r="Q62" s="41">
        <v>0.29484615928250701</v>
      </c>
      <c r="R62" s="42">
        <f t="shared" si="21"/>
        <v>-0.30238427102773136</v>
      </c>
      <c r="S62" s="27"/>
      <c r="T62" s="43">
        <v>2015</v>
      </c>
      <c r="U62" s="38">
        <v>0.368269398970548</v>
      </c>
      <c r="V62" s="39">
        <v>0.37208519795474798</v>
      </c>
      <c r="W62" s="39">
        <v>0.36099408959099399</v>
      </c>
      <c r="X62" s="39">
        <v>0.34169179672765299</v>
      </c>
      <c r="Y62" s="39">
        <v>0.32144686310853898</v>
      </c>
      <c r="Z62" s="39">
        <v>0.29426195843465303</v>
      </c>
      <c r="AA62" s="39">
        <v>0.27530327707844499</v>
      </c>
      <c r="AB62" s="39">
        <v>0.264359319911664</v>
      </c>
      <c r="AC62" s="39">
        <v>0.262392521825282</v>
      </c>
      <c r="AD62" s="39">
        <v>0.25787224714512202</v>
      </c>
      <c r="AE62" s="39">
        <v>0.25329617911169</v>
      </c>
      <c r="AF62" s="40">
        <v>0.25180230222905797</v>
      </c>
      <c r="AG62" s="41">
        <f t="shared" si="19"/>
        <v>0.30198126267403297</v>
      </c>
      <c r="AH62" s="42">
        <f t="shared" si="22"/>
        <v>-0.2932619111152851</v>
      </c>
      <c r="AI62" s="41">
        <v>0.29484615928250701</v>
      </c>
      <c r="AJ62" s="42">
        <f t="shared" si="23"/>
        <v>-0.30238427102773136</v>
      </c>
      <c r="AK62" s="29"/>
    </row>
    <row r="63" spans="1:37" ht="14.4" customHeight="1">
      <c r="A63" s="22"/>
      <c r="B63" s="37">
        <v>2016</v>
      </c>
      <c r="C63" s="38">
        <v>0.23784801090271901</v>
      </c>
      <c r="D63" s="39">
        <v>0.235890652557319</v>
      </c>
      <c r="E63" s="39">
        <v>0.24438018841525999</v>
      </c>
      <c r="F63" s="39">
        <v>0.25289544661272401</v>
      </c>
      <c r="G63" s="44">
        <v>0.277560436515984</v>
      </c>
      <c r="H63" s="44">
        <v>0.28151468491146803</v>
      </c>
      <c r="I63" s="44">
        <v>0.29278956036426201</v>
      </c>
      <c r="J63" s="44">
        <v>0.30279413362366298</v>
      </c>
      <c r="K63" s="39">
        <v>0.30403057678943701</v>
      </c>
      <c r="L63" s="39">
        <v>0.31615217931867401</v>
      </c>
      <c r="M63" s="39">
        <v>0.309411109564249</v>
      </c>
      <c r="N63" s="40">
        <v>0.31310679611650499</v>
      </c>
      <c r="O63" s="41">
        <f t="shared" si="18"/>
        <v>0.280697814641022</v>
      </c>
      <c r="P63" s="42">
        <f t="shared" si="20"/>
        <v>-7.0479366317455661E-2</v>
      </c>
      <c r="Q63" s="41">
        <v>0.28465729192526501</v>
      </c>
      <c r="R63" s="42">
        <f t="shared" si="21"/>
        <v>-3.45565544487203E-2</v>
      </c>
      <c r="S63" s="27"/>
      <c r="T63" s="43">
        <v>2016</v>
      </c>
      <c r="U63" s="38">
        <v>0.23784801090271901</v>
      </c>
      <c r="V63" s="39">
        <v>0.235890652557319</v>
      </c>
      <c r="W63" s="39">
        <v>0.24438018841525999</v>
      </c>
      <c r="X63" s="39">
        <v>0.25289544661272401</v>
      </c>
      <c r="Y63" s="39">
        <v>0.27761859280483903</v>
      </c>
      <c r="Z63" s="39">
        <v>0.281369809604263</v>
      </c>
      <c r="AA63" s="39">
        <v>0.29263907846988702</v>
      </c>
      <c r="AB63" s="39">
        <v>0.30286248312623298</v>
      </c>
      <c r="AC63" s="39">
        <v>0.30403057678943701</v>
      </c>
      <c r="AD63" s="39">
        <v>0.31615217931867401</v>
      </c>
      <c r="AE63" s="39">
        <v>0.309411109564249</v>
      </c>
      <c r="AF63" s="40">
        <v>0.31310679611650499</v>
      </c>
      <c r="AG63" s="41">
        <f t="shared" si="19"/>
        <v>0.28068374369017574</v>
      </c>
      <c r="AH63" s="42">
        <f t="shared" si="22"/>
        <v>-7.0525961760900313E-2</v>
      </c>
      <c r="AI63" s="41">
        <v>0.28465729192526501</v>
      </c>
      <c r="AJ63" s="42">
        <f t="shared" si="23"/>
        <v>-3.45565544487203E-2</v>
      </c>
      <c r="AK63" s="29"/>
    </row>
    <row r="64" spans="1:37" ht="14.4" customHeight="1">
      <c r="A64" s="22"/>
      <c r="B64" s="206">
        <v>2017</v>
      </c>
      <c r="C64" s="38">
        <v>0.31561287616650902</v>
      </c>
      <c r="D64" s="39">
        <v>0.33553509943081999</v>
      </c>
      <c r="E64" s="39">
        <v>0.34733952702702697</v>
      </c>
      <c r="F64" s="39">
        <v>0.35454001337886798</v>
      </c>
      <c r="G64" s="39">
        <v>0.36365575343926598</v>
      </c>
      <c r="H64" s="39">
        <v>0.35694150810429898</v>
      </c>
      <c r="I64" s="39">
        <v>0.34600747180615199</v>
      </c>
      <c r="J64" s="44">
        <v>0.34746935735204798</v>
      </c>
      <c r="K64" s="44">
        <v>0.33873433866752201</v>
      </c>
      <c r="L64" s="44">
        <v>0.332034661771616</v>
      </c>
      <c r="M64" s="44">
        <v>0.33100470309965901</v>
      </c>
      <c r="N64" s="45">
        <v>0.33014515900907698</v>
      </c>
      <c r="O64" s="41">
        <f t="shared" si="18"/>
        <v>0.34158503910440524</v>
      </c>
      <c r="P64" s="42">
        <f t="shared" si="20"/>
        <v>0.21691378160977326</v>
      </c>
      <c r="Q64" s="41">
        <v>0.33864532425546001</v>
      </c>
      <c r="R64" s="42">
        <f t="shared" si="21"/>
        <v>0.18965975529750079</v>
      </c>
      <c r="S64" s="27"/>
      <c r="T64" s="206">
        <v>2017</v>
      </c>
      <c r="U64" s="38">
        <v>0.31561287616650902</v>
      </c>
      <c r="V64" s="39">
        <v>0.33553509943081999</v>
      </c>
      <c r="W64" s="39">
        <v>0.34733952702702697</v>
      </c>
      <c r="X64" s="39">
        <v>0.35454001337886798</v>
      </c>
      <c r="Y64" s="39">
        <v>0.36365575343926598</v>
      </c>
      <c r="Z64" s="39">
        <v>0.35694150810429898</v>
      </c>
      <c r="AA64" s="39">
        <v>0.34600747180615199</v>
      </c>
      <c r="AB64" s="39">
        <v>0.34281927878914698</v>
      </c>
      <c r="AC64" s="39">
        <v>0.33412887828162302</v>
      </c>
      <c r="AD64" s="39">
        <v>0.32743875430168001</v>
      </c>
      <c r="AE64" s="39">
        <v>0.32636584448017503</v>
      </c>
      <c r="AF64" s="40">
        <v>0.32548476454293601</v>
      </c>
      <c r="AG64" s="41">
        <f t="shared" si="19"/>
        <v>0.3396558141457085</v>
      </c>
      <c r="AH64" s="42">
        <f t="shared" si="22"/>
        <v>0.21010148176100762</v>
      </c>
      <c r="AI64" s="41">
        <v>0.33864532425546001</v>
      </c>
      <c r="AJ64" s="42">
        <f t="shared" si="23"/>
        <v>0.18965975529750079</v>
      </c>
      <c r="AK64" s="29"/>
    </row>
    <row r="65" spans="1:37" ht="14.4" customHeight="1">
      <c r="A65" s="22"/>
      <c r="B65" s="206">
        <v>2018</v>
      </c>
      <c r="C65" s="46">
        <v>0.33646605035115601</v>
      </c>
      <c r="D65" s="44">
        <v>0.34287976285141902</v>
      </c>
      <c r="E65" s="44">
        <v>0.36061871736649198</v>
      </c>
      <c r="F65" s="44">
        <v>0.357454009643485</v>
      </c>
      <c r="G65" s="44">
        <v>0.33938716950488601</v>
      </c>
      <c r="H65" s="44">
        <v>0.33416469651585301</v>
      </c>
      <c r="I65" s="44">
        <v>0.33259362075898302</v>
      </c>
      <c r="J65" s="39">
        <v>0.31858520079167502</v>
      </c>
      <c r="K65" s="39">
        <v>0.29909328789630601</v>
      </c>
      <c r="L65" s="39">
        <v>0.296478744754607</v>
      </c>
      <c r="M65" s="39">
        <v>0.28982389279896698</v>
      </c>
      <c r="N65" s="40">
        <v>0.29366114111876801</v>
      </c>
      <c r="O65" s="41">
        <f t="shared" si="18"/>
        <v>0.32510052452938304</v>
      </c>
      <c r="P65" s="42">
        <f t="shared" si="20"/>
        <v>-4.8258889260029081E-2</v>
      </c>
      <c r="Q65" s="41">
        <v>0.32229745657187803</v>
      </c>
      <c r="R65" s="42">
        <f t="shared" si="21"/>
        <v>-4.8274305040307719E-2</v>
      </c>
      <c r="S65" s="27"/>
      <c r="T65" s="206">
        <v>2018</v>
      </c>
      <c r="U65" s="38">
        <v>0.33159241473588302</v>
      </c>
      <c r="V65" s="39">
        <v>0.33800841514726498</v>
      </c>
      <c r="W65" s="39">
        <v>0.35573400958016299</v>
      </c>
      <c r="X65" s="39">
        <v>0.35243846452660899</v>
      </c>
      <c r="Y65" s="39">
        <v>0.33472940252601302</v>
      </c>
      <c r="Z65" s="39">
        <v>0.32965631575591398</v>
      </c>
      <c r="AA65" s="39">
        <v>0.328089887640449</v>
      </c>
      <c r="AB65" s="39">
        <v>0.31858520079167502</v>
      </c>
      <c r="AC65" s="39">
        <v>0.29909328789630601</v>
      </c>
      <c r="AD65" s="39">
        <v>0.296478744754607</v>
      </c>
      <c r="AE65" s="39">
        <v>0.28982389279896698</v>
      </c>
      <c r="AF65" s="40">
        <v>0.29366114111876801</v>
      </c>
      <c r="AG65" s="41">
        <f t="shared" si="19"/>
        <v>0.32232426477271819</v>
      </c>
      <c r="AH65" s="42">
        <f t="shared" si="22"/>
        <v>-5.1026800222990665E-2</v>
      </c>
      <c r="AI65" s="41">
        <v>0.319792087502487</v>
      </c>
      <c r="AJ65" s="42">
        <f t="shared" si="23"/>
        <v>-5.5672514582693289E-2</v>
      </c>
      <c r="AK65" s="29"/>
    </row>
    <row r="66" spans="1:37" ht="14.4" customHeight="1">
      <c r="A66" s="22"/>
      <c r="B66" s="206">
        <v>2019</v>
      </c>
      <c r="C66" s="38">
        <v>0.28928155101539998</v>
      </c>
      <c r="D66" s="44">
        <v>0.29653480527445603</v>
      </c>
      <c r="E66" s="44">
        <v>0.30318494281511699</v>
      </c>
      <c r="F66" s="44">
        <v>0.30847199437543898</v>
      </c>
      <c r="G66" s="44">
        <v>0.302022011773739</v>
      </c>
      <c r="H66" s="44">
        <v>0.30921985815602798</v>
      </c>
      <c r="I66" s="44">
        <v>0.30927835051546398</v>
      </c>
      <c r="J66" s="44">
        <v>0.30778216610112902</v>
      </c>
      <c r="K66" s="44">
        <v>0.30601509907061702</v>
      </c>
      <c r="L66" s="44">
        <v>0.30401329723063703</v>
      </c>
      <c r="M66" s="44">
        <v>0.29945003852387198</v>
      </c>
      <c r="N66" s="45">
        <v>0.31134761207928702</v>
      </c>
      <c r="O66" s="41">
        <f t="shared" si="18"/>
        <v>0.30388347724426534</v>
      </c>
      <c r="P66" s="42">
        <f t="shared" si="20"/>
        <v>-6.5263036151146148E-2</v>
      </c>
      <c r="Q66" s="41">
        <v>0.30410499557590598</v>
      </c>
      <c r="R66" s="42">
        <f t="shared" si="21"/>
        <v>-5.6446182323237837E-2</v>
      </c>
      <c r="S66" s="27"/>
      <c r="T66" s="206">
        <v>2019</v>
      </c>
      <c r="U66" s="38">
        <v>0.28928155101539998</v>
      </c>
      <c r="V66" s="39">
        <v>0.29408157007053098</v>
      </c>
      <c r="W66" s="39">
        <v>0.300183111698136</v>
      </c>
      <c r="X66" s="39">
        <v>0.30495664401218697</v>
      </c>
      <c r="Y66" s="39">
        <v>0.29889372351619597</v>
      </c>
      <c r="Z66" s="39">
        <v>0.30609929078014197</v>
      </c>
      <c r="AA66" s="39">
        <v>0.30669385176463798</v>
      </c>
      <c r="AB66" s="39">
        <v>0.30427768815709</v>
      </c>
      <c r="AC66" s="39">
        <v>0.30252650513750001</v>
      </c>
      <c r="AD66" s="39">
        <v>0.30052813597490702</v>
      </c>
      <c r="AE66" s="39">
        <v>0.29596960599378302</v>
      </c>
      <c r="AF66" s="40">
        <v>0.30011972861513903</v>
      </c>
      <c r="AG66" s="41">
        <f t="shared" si="19"/>
        <v>0.30030095056130407</v>
      </c>
      <c r="AH66" s="42">
        <f t="shared" si="22"/>
        <v>-6.8326578599174126E-2</v>
      </c>
      <c r="AI66" s="41">
        <v>0.30046525273006602</v>
      </c>
      <c r="AJ66" s="42">
        <f t="shared" si="23"/>
        <v>-6.0435625294420925E-2</v>
      </c>
      <c r="AK66" s="29"/>
    </row>
    <row r="67" spans="1:37" ht="14.4" customHeight="1">
      <c r="A67" s="22"/>
      <c r="B67" s="206">
        <v>2020</v>
      </c>
      <c r="C67" s="46">
        <v>0.32060012768674201</v>
      </c>
      <c r="D67" s="44">
        <v>0.32401955630322798</v>
      </c>
      <c r="E67" s="44">
        <v>0.28207553699559301</v>
      </c>
      <c r="F67" s="44">
        <v>0.28662625890161603</v>
      </c>
      <c r="G67" s="44">
        <v>0.29125028781947998</v>
      </c>
      <c r="H67" s="39">
        <v>0.288425403983465</v>
      </c>
      <c r="I67" s="39">
        <v>0.28936490041337798</v>
      </c>
      <c r="J67" s="44">
        <v>0.29022002075771403</v>
      </c>
      <c r="K67" s="44">
        <v>0.30295122571001398</v>
      </c>
      <c r="L67" s="44">
        <v>0.301111806798881</v>
      </c>
      <c r="M67" s="44">
        <v>0.30222519430022299</v>
      </c>
      <c r="N67" s="45">
        <v>0.30718432420892799</v>
      </c>
      <c r="O67" s="41">
        <f t="shared" si="18"/>
        <v>0.29883788698993852</v>
      </c>
      <c r="P67" s="42">
        <f t="shared" si="20"/>
        <v>-1.6603700537068389E-2</v>
      </c>
      <c r="Q67" s="41">
        <v>0.29874128780418102</v>
      </c>
      <c r="R67" s="42">
        <f t="shared" si="21"/>
        <v>-1.7637683858390152E-2</v>
      </c>
      <c r="S67" s="27"/>
      <c r="T67" s="206">
        <v>2020</v>
      </c>
      <c r="U67" s="38">
        <v>0.30964034901042797</v>
      </c>
      <c r="V67" s="39">
        <v>0.31332141730627699</v>
      </c>
      <c r="W67" s="39">
        <v>0.27916849318228998</v>
      </c>
      <c r="X67" s="39">
        <v>0.28369938466502298</v>
      </c>
      <c r="Y67" s="39">
        <v>0.28827999078977701</v>
      </c>
      <c r="Z67" s="39">
        <v>0.288425403983465</v>
      </c>
      <c r="AA67" s="39">
        <v>0.28936490041337798</v>
      </c>
      <c r="AB67" s="39">
        <v>0.28546651979281401</v>
      </c>
      <c r="AC67" s="39">
        <v>0.29818079122637697</v>
      </c>
      <c r="AD67" s="39">
        <v>0.29634314896807001</v>
      </c>
      <c r="AE67" s="39">
        <v>0.29744909899368099</v>
      </c>
      <c r="AF67" s="40">
        <v>0.30238701764317399</v>
      </c>
      <c r="AG67" s="41">
        <f t="shared" si="19"/>
        <v>0.29431054299789616</v>
      </c>
      <c r="AH67" s="42">
        <f t="shared" si="22"/>
        <v>-1.994801399133439E-2</v>
      </c>
      <c r="AI67" s="41">
        <v>0.29427909496996102</v>
      </c>
      <c r="AJ67" s="42">
        <f t="shared" si="23"/>
        <v>-2.0588596198384934E-2</v>
      </c>
      <c r="AK67" s="29"/>
    </row>
    <row r="68" spans="1:37" ht="14.4" customHeight="1">
      <c r="A68" s="22"/>
      <c r="B68" s="206">
        <v>2021</v>
      </c>
      <c r="C68" s="46">
        <v>0.32000371068925998</v>
      </c>
      <c r="D68" s="44">
        <v>0.32654156739736301</v>
      </c>
      <c r="E68" s="44">
        <v>0.31998370560081302</v>
      </c>
      <c r="F68" s="44">
        <v>0.34201742550745401</v>
      </c>
      <c r="G68" s="44">
        <v>0.354020630799461</v>
      </c>
      <c r="H68" s="44">
        <v>0.35518585860777802</v>
      </c>
      <c r="I68" s="44">
        <v>0.36076709929149398</v>
      </c>
      <c r="J68" s="44">
        <v>0.36641374204350302</v>
      </c>
      <c r="K68" s="44">
        <v>0.36669545569241302</v>
      </c>
      <c r="L68" s="44">
        <v>0.34832433483889003</v>
      </c>
      <c r="M68" s="44">
        <v>0.354965323488248</v>
      </c>
      <c r="N68" s="45">
        <v>0.35563825152968298</v>
      </c>
      <c r="O68" s="41">
        <f t="shared" si="18"/>
        <v>0.34754642545719666</v>
      </c>
      <c r="P68" s="42">
        <f t="shared" si="20"/>
        <v>0.16299318322009859</v>
      </c>
      <c r="Q68" s="41">
        <v>0.34930739892531898</v>
      </c>
      <c r="R68" s="42">
        <f t="shared" si="21"/>
        <v>0.16926388546026172</v>
      </c>
      <c r="S68" s="27"/>
      <c r="T68" s="206">
        <v>2021</v>
      </c>
      <c r="U68" s="38">
        <v>0.315204540080397</v>
      </c>
      <c r="V68" s="39">
        <v>0.32178797098057599</v>
      </c>
      <c r="W68" s="39">
        <v>0.31628411350081298</v>
      </c>
      <c r="X68" s="39">
        <v>0.33817192107053801</v>
      </c>
      <c r="Y68" s="39">
        <v>0.34920995794020698</v>
      </c>
      <c r="Z68" s="39">
        <v>0.35114678899082602</v>
      </c>
      <c r="AA68" s="39">
        <v>0.34996463851436099</v>
      </c>
      <c r="AB68" s="39">
        <v>0.35539102267468797</v>
      </c>
      <c r="AC68" s="39">
        <v>0.355545145801616</v>
      </c>
      <c r="AD68" s="39">
        <v>0.34253484959647801</v>
      </c>
      <c r="AE68" s="39">
        <v>0.34985223914525998</v>
      </c>
      <c r="AF68" s="40">
        <v>0.35059221658206402</v>
      </c>
      <c r="AG68" s="41">
        <f t="shared" si="19"/>
        <v>0.34130711707315192</v>
      </c>
      <c r="AH68" s="42">
        <f t="shared" si="22"/>
        <v>0.15968362395903601</v>
      </c>
      <c r="AI68" s="41">
        <v>0.34281851132805602</v>
      </c>
      <c r="AJ68" s="42">
        <f t="shared" si="23"/>
        <v>0.16494347436758883</v>
      </c>
      <c r="AK68" s="29"/>
    </row>
    <row r="69" spans="1:37" ht="15" customHeight="1">
      <c r="A69" s="22"/>
      <c r="B69" s="206">
        <v>2022</v>
      </c>
      <c r="C69" s="223">
        <v>0.35740761541053578</v>
      </c>
      <c r="D69" s="222">
        <v>0.39861396745952216</v>
      </c>
      <c r="E69" s="222">
        <v>0.42081197375678497</v>
      </c>
      <c r="F69" s="222">
        <v>0.43550525742548957</v>
      </c>
      <c r="G69" s="222">
        <v>0.43697748706814321</v>
      </c>
      <c r="H69" s="222">
        <v>0.4464637611343234</v>
      </c>
      <c r="I69" s="222">
        <v>0.42540764176198587</v>
      </c>
      <c r="J69" s="222">
        <v>0.4263470093919921</v>
      </c>
      <c r="K69" s="222">
        <v>0.41768395068122566</v>
      </c>
      <c r="L69" s="222">
        <v>0.40940087676570869</v>
      </c>
      <c r="M69" s="222">
        <v>0.41588044380707984</v>
      </c>
      <c r="N69" s="222">
        <v>0.41877718086467125</v>
      </c>
      <c r="O69" s="41">
        <f t="shared" ref="O69:O70" si="24">AVERAGE(C69:N69)</f>
        <v>0.41743976379395514</v>
      </c>
      <c r="P69" s="42">
        <f t="shared" ref="P69:R71" si="25">O69/O68-1</f>
        <v>0.2011050415633362</v>
      </c>
      <c r="Q69" s="41">
        <v>0.41771464653289508</v>
      </c>
      <c r="R69" s="42">
        <f t="shared" si="25"/>
        <v>0.19583681255546903</v>
      </c>
      <c r="S69" s="27"/>
      <c r="T69" s="206">
        <v>2022</v>
      </c>
      <c r="U69" s="223">
        <v>0.35740761541053578</v>
      </c>
      <c r="V69" s="222">
        <v>0.39857338057852199</v>
      </c>
      <c r="W69" s="222">
        <v>0.42066141135809482</v>
      </c>
      <c r="X69" s="222">
        <v>0.4354905343993779</v>
      </c>
      <c r="Y69" s="222">
        <v>0.43696942931449034</v>
      </c>
      <c r="Z69" s="222">
        <v>0.44645550527903471</v>
      </c>
      <c r="AA69" s="222">
        <v>0.42540764176198587</v>
      </c>
      <c r="AB69" s="222">
        <v>0.4263470093919921</v>
      </c>
      <c r="AC69" s="222">
        <v>0.41768441621885694</v>
      </c>
      <c r="AD69" s="222">
        <v>0.40940087676570869</v>
      </c>
      <c r="AE69" s="222">
        <v>0.41588044380707984</v>
      </c>
      <c r="AF69" s="222">
        <v>0.41877718086467125</v>
      </c>
      <c r="AG69" s="41">
        <f t="shared" si="19"/>
        <v>0.41742128709586246</v>
      </c>
      <c r="AH69" s="42">
        <f t="shared" si="22"/>
        <v>0.22300786070744927</v>
      </c>
      <c r="AI69" s="41">
        <v>0.41769963796243853</v>
      </c>
      <c r="AJ69" s="42">
        <f t="shared" si="22"/>
        <v>0.21842789744433011</v>
      </c>
      <c r="AK69" s="29"/>
    </row>
    <row r="70" spans="1:37" ht="15" customHeight="1">
      <c r="A70" s="22"/>
      <c r="B70" s="206">
        <v>2023</v>
      </c>
      <c r="C70" s="223">
        <v>0.42070786573909508</v>
      </c>
      <c r="D70" s="222">
        <v>0.43430357691913496</v>
      </c>
      <c r="E70" s="222">
        <v>0.43976315857920312</v>
      </c>
      <c r="F70" s="222">
        <v>0.45461613200756679</v>
      </c>
      <c r="G70" s="222">
        <v>0.45315354725817658</v>
      </c>
      <c r="H70" s="222">
        <v>0.45497382198952874</v>
      </c>
      <c r="I70" s="222">
        <v>0.45922406967537605</v>
      </c>
      <c r="J70" s="44">
        <v>0.38103303141579908</v>
      </c>
      <c r="K70" s="44">
        <v>0.37498997957159025</v>
      </c>
      <c r="L70" s="44">
        <v>0.36449965502214882</v>
      </c>
      <c r="M70" s="44">
        <v>0.3603897311079669</v>
      </c>
      <c r="N70" s="222">
        <v>0.35760517976105632</v>
      </c>
      <c r="O70" s="41">
        <f t="shared" si="24"/>
        <v>0.41293831242055351</v>
      </c>
      <c r="P70" s="42">
        <f t="shared" si="25"/>
        <v>-1.0783475279138699E-2</v>
      </c>
      <c r="Q70" s="41">
        <v>0.40869661057801471</v>
      </c>
      <c r="R70" s="42">
        <f t="shared" si="25"/>
        <v>-2.1588986715528558E-2</v>
      </c>
      <c r="S70" s="27"/>
      <c r="T70" s="206">
        <v>2023</v>
      </c>
      <c r="U70" s="223">
        <v>0.42070786573909508</v>
      </c>
      <c r="V70" s="222">
        <v>0.43430357691913496</v>
      </c>
      <c r="W70" s="222">
        <v>0.43976273266516669</v>
      </c>
      <c r="X70" s="222">
        <v>0.45461578133058272</v>
      </c>
      <c r="Y70" s="222">
        <v>0.45315354725817658</v>
      </c>
      <c r="Z70" s="222">
        <v>0.45497382198952874</v>
      </c>
      <c r="AA70" s="222">
        <v>0.45922406967537605</v>
      </c>
      <c r="AB70" s="222">
        <v>0.37726876436553858</v>
      </c>
      <c r="AC70" s="222">
        <v>0.37120536884601268</v>
      </c>
      <c r="AD70" s="222">
        <v>0.36449965502214882</v>
      </c>
      <c r="AE70" s="222">
        <v>0.3603897311079669</v>
      </c>
      <c r="AF70" s="222">
        <v>0.35760517976105632</v>
      </c>
      <c r="AG70" s="41">
        <f t="shared" si="19"/>
        <v>0.41230917455664856</v>
      </c>
      <c r="AH70" s="42">
        <f t="shared" ref="AH70" si="26">AG70/AG69-1</f>
        <v>-1.224688988618805E-2</v>
      </c>
      <c r="AI70" s="41">
        <v>0.40795872687437473</v>
      </c>
      <c r="AJ70" s="42">
        <f t="shared" si="22"/>
        <v>-2.3320372350765006E-2</v>
      </c>
      <c r="AK70" s="29"/>
    </row>
    <row r="71" spans="1:37" ht="15" customHeight="1">
      <c r="A71" s="22"/>
      <c r="B71" s="206">
        <v>2024</v>
      </c>
      <c r="C71" s="223">
        <v>0.36287250025893542</v>
      </c>
      <c r="D71" s="284">
        <v>0.39465900692082884</v>
      </c>
      <c r="E71" s="284">
        <v>0.41999083239051077</v>
      </c>
      <c r="F71" s="284">
        <v>0.42337829709881353</v>
      </c>
      <c r="G71" s="284">
        <v>0.42340349167709268</v>
      </c>
      <c r="H71" s="222">
        <v>0.39090353468473055</v>
      </c>
      <c r="I71" s="284">
        <v>0.39960037108775803</v>
      </c>
      <c r="J71" s="284">
        <v>0.40306180747584003</v>
      </c>
      <c r="K71" s="284">
        <v>0.40281262719962241</v>
      </c>
      <c r="L71" s="284">
        <v>0.3915416805832147</v>
      </c>
      <c r="M71" s="289">
        <v>0.39066329653447857</v>
      </c>
      <c r="N71" s="289">
        <v>0.3920596711152291</v>
      </c>
      <c r="O71" s="41">
        <f t="shared" ref="O71" si="27">AVERAGE(C71:N71)</f>
        <v>0.39957892641892118</v>
      </c>
      <c r="P71" s="42">
        <f>+O71/O70-1</f>
        <v>-3.2352013847595229E-2</v>
      </c>
      <c r="Q71" s="41">
        <v>0.39658372155990007</v>
      </c>
      <c r="R71" s="42">
        <f t="shared" si="25"/>
        <v>-2.9637850436252777E-2</v>
      </c>
      <c r="S71" s="27"/>
      <c r="T71" s="206">
        <v>2024</v>
      </c>
      <c r="U71" s="223">
        <v>0.36280947392626278</v>
      </c>
      <c r="V71" s="222">
        <v>0.38328773428111174</v>
      </c>
      <c r="W71" s="222">
        <v>0.40837042242523619</v>
      </c>
      <c r="X71" s="222">
        <v>0.41165310948829231</v>
      </c>
      <c r="Y71" s="222">
        <v>0.41151729151521449</v>
      </c>
      <c r="Z71" s="222">
        <v>0.39090353468473055</v>
      </c>
      <c r="AA71" s="222">
        <v>0.38220208156964297</v>
      </c>
      <c r="AB71" s="222">
        <v>0.37759706451133035</v>
      </c>
      <c r="AC71" s="222">
        <v>0.37785888077858876</v>
      </c>
      <c r="AD71" s="222">
        <v>0.36678700361010835</v>
      </c>
      <c r="AE71" s="222">
        <v>0.37719855901674088</v>
      </c>
      <c r="AF71" s="222">
        <v>0.37389075763421575</v>
      </c>
      <c r="AG71" s="41">
        <f t="shared" ref="AG71:AG72" si="28">AVERAGE(U71:AF71)</f>
        <v>0.38533965945345633</v>
      </c>
      <c r="AH71" s="42">
        <f t="shared" ref="AH71" si="29">AG71/AG70-1</f>
        <v>-6.5410902224507295E-2</v>
      </c>
      <c r="AI71" s="41">
        <v>0.38363202432610127</v>
      </c>
      <c r="AJ71" s="42">
        <f t="shared" si="22"/>
        <v>-5.9630303130553064E-2</v>
      </c>
      <c r="AK71" s="29"/>
    </row>
    <row r="72" spans="1:37" s="283" customFormat="1" ht="15" customHeight="1" thickBot="1">
      <c r="A72" s="277"/>
      <c r="B72" s="278">
        <v>2025</v>
      </c>
      <c r="C72" s="288">
        <v>0.41508068721365682</v>
      </c>
      <c r="D72" s="288">
        <v>0.4187468631669341</v>
      </c>
      <c r="E72" s="288">
        <v>0.43485653481737274</v>
      </c>
      <c r="F72" s="288">
        <v>0.43068335515668066</v>
      </c>
      <c r="G72" s="288">
        <v>0.4296949552002336</v>
      </c>
      <c r="H72" s="255">
        <v>0.4356296769858809</v>
      </c>
      <c r="I72" s="285">
        <v>0.43464701418748736</v>
      </c>
      <c r="J72" s="285">
        <v>0.43092217428913199</v>
      </c>
      <c r="K72" s="285">
        <v>0.43336474411521536</v>
      </c>
      <c r="L72" s="285">
        <v>0.42816133800236333</v>
      </c>
      <c r="M72" s="285">
        <v>0.42554358613613674</v>
      </c>
      <c r="N72" s="285">
        <v>0.42846986285945537</v>
      </c>
      <c r="O72" s="279">
        <f t="shared" ref="O72" si="30">AVERAGE(C72:N72)</f>
        <v>0.42881673267754566</v>
      </c>
      <c r="P72" s="280">
        <f>+O72/O71-1</f>
        <v>7.317154215478161E-2</v>
      </c>
      <c r="Q72" s="279">
        <v>0.42913526059428814</v>
      </c>
      <c r="R72" s="280">
        <f>+Q72/Q71-1</f>
        <v>8.2079866784122268E-2</v>
      </c>
      <c r="S72" s="281"/>
      <c r="T72" s="278">
        <v>2025</v>
      </c>
      <c r="U72" s="290">
        <v>0.38612954909590297</v>
      </c>
      <c r="V72" s="255">
        <v>0.39984228958415474</v>
      </c>
      <c r="W72" s="255">
        <v>0.41659766743157245</v>
      </c>
      <c r="X72" s="255">
        <v>0.4257280635400908</v>
      </c>
      <c r="Y72" s="255">
        <v>0.42464373110695258</v>
      </c>
      <c r="Z72" s="255">
        <v>0.4356296769858809</v>
      </c>
      <c r="AA72" s="285">
        <v>0.43464701418748736</v>
      </c>
      <c r="AB72" s="285">
        <v>0.43092217428913199</v>
      </c>
      <c r="AC72" s="285">
        <v>0.43336474411521536</v>
      </c>
      <c r="AD72" s="285">
        <v>0.42816133800236333</v>
      </c>
      <c r="AE72" s="285">
        <v>0.42554358613613674</v>
      </c>
      <c r="AF72" s="285">
        <v>0.42846986285945537</v>
      </c>
      <c r="AG72" s="279">
        <f t="shared" si="28"/>
        <v>0.42247330811119538</v>
      </c>
      <c r="AH72" s="280">
        <f>+AG72/AG71-1</f>
        <v>9.6366018256224262E-2</v>
      </c>
      <c r="AI72" s="279">
        <v>0.42391497681199863</v>
      </c>
      <c r="AJ72" s="280">
        <f>+AI72/AI71-1</f>
        <v>0.10500414441849459</v>
      </c>
      <c r="AK72" s="282"/>
    </row>
    <row r="73" spans="1:37" ht="14.4" customHeight="1">
      <c r="A73" s="6"/>
      <c r="B73" s="56" t="s">
        <v>20</v>
      </c>
      <c r="C73" s="56"/>
      <c r="D73" s="56"/>
      <c r="E73" s="56"/>
      <c r="F73" s="56"/>
      <c r="G73" s="56"/>
      <c r="H73" s="56"/>
      <c r="I73" s="56"/>
      <c r="J73" s="52"/>
      <c r="K73" s="52"/>
      <c r="L73" s="78"/>
      <c r="M73" s="79"/>
      <c r="N73" s="52"/>
      <c r="O73" s="273"/>
      <c r="P73" s="273"/>
      <c r="Q73" s="80"/>
      <c r="R73" s="52"/>
      <c r="S73" s="7"/>
      <c r="T73" s="56" t="s">
        <v>20</v>
      </c>
      <c r="U73" s="56"/>
      <c r="V73" s="56"/>
      <c r="W73" s="56"/>
      <c r="X73" s="56"/>
      <c r="Y73" s="56"/>
      <c r="Z73" s="56"/>
      <c r="AA73" s="52"/>
      <c r="AB73" s="52"/>
      <c r="AC73" s="52"/>
      <c r="AD73" s="78"/>
      <c r="AE73" s="79"/>
      <c r="AF73" s="52"/>
      <c r="AG73" s="52"/>
      <c r="AH73" s="52"/>
      <c r="AI73" s="80"/>
      <c r="AJ73" s="52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7"/>
      <c r="M74" s="55"/>
      <c r="N74" s="55"/>
      <c r="O74" s="55"/>
      <c r="P74" s="7"/>
      <c r="Q74" s="61"/>
      <c r="R74" s="7"/>
      <c r="S74" s="7"/>
      <c r="T74" s="7"/>
      <c r="U74" s="7"/>
      <c r="V74" s="7"/>
      <c r="W74" s="7"/>
      <c r="X74" s="7"/>
      <c r="Y74" s="7"/>
      <c r="Z74" s="7"/>
      <c r="AA74" s="56"/>
      <c r="AB74" s="56"/>
      <c r="AC74" s="56"/>
      <c r="AD74" s="7"/>
      <c r="AE74" s="55"/>
      <c r="AF74" s="55"/>
      <c r="AG74" s="55"/>
      <c r="AH74" s="7"/>
      <c r="AI74" s="66"/>
      <c r="AJ74" s="7"/>
      <c r="AK74" s="9"/>
    </row>
    <row r="75" spans="1:37" ht="14.4" customHeight="1">
      <c r="A75" s="6"/>
      <c r="B75" s="56"/>
      <c r="C75" s="56"/>
      <c r="D75" s="56"/>
      <c r="E75" s="56"/>
      <c r="F75" s="56"/>
      <c r="G75" s="56"/>
      <c r="H75" s="61"/>
      <c r="I75" s="61"/>
      <c r="J75" s="61"/>
      <c r="K75" s="61"/>
      <c r="L75" s="61"/>
      <c r="M75" s="61"/>
      <c r="N75" s="61"/>
      <c r="O75" s="7"/>
      <c r="P75" s="7"/>
      <c r="Q75" s="28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9"/>
    </row>
    <row r="76" spans="1:37" ht="14.4" customHeight="1">
      <c r="A76" s="6"/>
      <c r="B76" s="60" t="s">
        <v>21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7"/>
      <c r="P76" s="7"/>
      <c r="Q76" s="18"/>
      <c r="R76" s="7"/>
      <c r="S76" s="7"/>
      <c r="T76" s="59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9"/>
    </row>
    <row r="77" spans="1:37" ht="15.75" customHeight="1">
      <c r="A77" s="51"/>
      <c r="B77" s="62"/>
      <c r="C77" s="63" t="s">
        <v>22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8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9"/>
    </row>
    <row r="78" spans="1:37" ht="15.75" customHeight="1">
      <c r="A78" s="51"/>
      <c r="B78" s="64"/>
      <c r="C78" s="65" t="s">
        <v>23</v>
      </c>
      <c r="D78" s="58"/>
      <c r="E78" s="58"/>
      <c r="F78" s="58"/>
      <c r="G78" s="58"/>
      <c r="H78" s="58"/>
      <c r="I78" s="58"/>
      <c r="J78" s="58"/>
      <c r="K78" s="7"/>
      <c r="L78" s="7"/>
      <c r="M78" s="7"/>
      <c r="N78" s="7"/>
      <c r="O78" s="7"/>
      <c r="P78" s="7"/>
      <c r="Q78" s="66"/>
      <c r="R78" s="7"/>
      <c r="S78" s="7"/>
      <c r="T78" s="59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82"/>
    </row>
    <row r="79" spans="1:37" ht="15.75" customHeight="1">
      <c r="A79" s="51"/>
      <c r="B79" s="68"/>
      <c r="C79" s="63" t="s">
        <v>24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67"/>
      <c r="Q79" s="7"/>
      <c r="R79" s="7"/>
      <c r="S79" s="7"/>
      <c r="T79" s="8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9"/>
    </row>
    <row r="80" spans="1:37" ht="19.5" customHeight="1">
      <c r="A80" s="70"/>
      <c r="B80" s="311"/>
      <c r="C80" s="312"/>
      <c r="D80" s="312"/>
      <c r="E80" s="312"/>
      <c r="F80" s="313"/>
      <c r="G80" s="313"/>
      <c r="H80" s="313"/>
      <c r="I80" s="313"/>
      <c r="J80" s="313"/>
      <c r="K80" s="312"/>
      <c r="L80" s="312"/>
      <c r="M80" s="312"/>
      <c r="N80" s="312"/>
      <c r="O80" s="312"/>
      <c r="P80" s="312"/>
      <c r="Q80" s="312"/>
      <c r="R80" s="312"/>
      <c r="S80" s="7"/>
      <c r="T80" s="59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82"/>
    </row>
    <row r="81" spans="1:37" ht="15" customHeight="1">
      <c r="A81" s="6"/>
      <c r="B81" s="11"/>
      <c r="C81" s="7"/>
      <c r="D81" s="7"/>
      <c r="E81" s="71"/>
      <c r="F81" s="305" t="s">
        <v>26</v>
      </c>
      <c r="G81" s="306"/>
      <c r="H81" s="306"/>
      <c r="I81" s="306"/>
      <c r="J81" s="307"/>
      <c r="K81" s="72"/>
      <c r="L81" s="7"/>
      <c r="M81" s="7"/>
      <c r="N81" s="7"/>
      <c r="O81" s="7"/>
      <c r="P81" s="7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15" customHeight="1">
      <c r="A82" s="6"/>
      <c r="B82" s="13"/>
      <c r="C82" s="13"/>
      <c r="D82" s="13"/>
      <c r="E82" s="13"/>
      <c r="F82" s="20"/>
      <c r="G82" s="20"/>
      <c r="H82" s="20"/>
      <c r="I82" s="20"/>
      <c r="J82" s="20"/>
      <c r="K82" s="13"/>
      <c r="L82" s="13"/>
      <c r="M82" s="13"/>
      <c r="N82" s="13"/>
      <c r="O82" s="13"/>
      <c r="P82" s="13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28.5" customHeight="1">
      <c r="A83" s="22"/>
      <c r="B83" s="83" t="s">
        <v>4</v>
      </c>
      <c r="C83" s="24" t="s">
        <v>5</v>
      </c>
      <c r="D83" s="25" t="s">
        <v>6</v>
      </c>
      <c r="E83" s="25" t="s">
        <v>7</v>
      </c>
      <c r="F83" s="25" t="s">
        <v>8</v>
      </c>
      <c r="G83" s="25" t="s">
        <v>9</v>
      </c>
      <c r="H83" s="25" t="s">
        <v>10</v>
      </c>
      <c r="I83" s="25" t="s">
        <v>11</v>
      </c>
      <c r="J83" s="25" t="s">
        <v>12</v>
      </c>
      <c r="K83" s="25" t="s">
        <v>13</v>
      </c>
      <c r="L83" s="25" t="s">
        <v>14</v>
      </c>
      <c r="M83" s="25" t="s">
        <v>15</v>
      </c>
      <c r="N83" s="26" t="s">
        <v>16</v>
      </c>
      <c r="O83" s="24" t="s">
        <v>27</v>
      </c>
      <c r="P83" s="26" t="s">
        <v>18</v>
      </c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0">
        <v>2002</v>
      </c>
      <c r="C84" s="31">
        <v>14.335000000000001</v>
      </c>
      <c r="D84" s="32">
        <v>14.643000000000001</v>
      </c>
      <c r="E84" s="32">
        <v>15.22</v>
      </c>
      <c r="F84" s="32">
        <v>16.367999999999999</v>
      </c>
      <c r="G84" s="32">
        <v>17.045999999999999</v>
      </c>
      <c r="H84" s="32">
        <v>17.812000000000001</v>
      </c>
      <c r="I84" s="32">
        <v>22.634</v>
      </c>
      <c r="J84" s="32">
        <v>26.692</v>
      </c>
      <c r="K84" s="32">
        <v>28.957999999999998</v>
      </c>
      <c r="L84" s="32">
        <v>27.009</v>
      </c>
      <c r="M84" s="32">
        <v>27.186</v>
      </c>
      <c r="N84" s="33">
        <v>27.25</v>
      </c>
      <c r="O84" s="34">
        <f t="shared" ref="O84:O104" si="31">AVERAGE(C84:N84)</f>
        <v>21.26275</v>
      </c>
      <c r="P84" s="35"/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2003</v>
      </c>
      <c r="C85" s="38">
        <v>27.817</v>
      </c>
      <c r="D85" s="39">
        <v>28.5</v>
      </c>
      <c r="E85" s="39">
        <v>28.734000000000002</v>
      </c>
      <c r="F85" s="39">
        <v>28.762</v>
      </c>
      <c r="G85" s="39">
        <v>29.161999999999999</v>
      </c>
      <c r="H85" s="39">
        <v>26.713000000000001</v>
      </c>
      <c r="I85" s="39">
        <v>26.925000000000001</v>
      </c>
      <c r="J85" s="39">
        <v>27.805</v>
      </c>
      <c r="K85" s="39">
        <v>27.859000000000002</v>
      </c>
      <c r="L85" s="39">
        <v>28.257000000000001</v>
      </c>
      <c r="M85" s="39">
        <v>28.885000000000002</v>
      </c>
      <c r="N85" s="40">
        <v>29.238</v>
      </c>
      <c r="O85" s="41">
        <f t="shared" si="31"/>
        <v>28.221416666666666</v>
      </c>
      <c r="P85" s="42">
        <f t="shared" ref="P85:P94" si="32">(O85/O84)-1</f>
        <v>0.3272703044839762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2004</v>
      </c>
      <c r="C86" s="38">
        <v>29.414999999999999</v>
      </c>
      <c r="D86" s="39">
        <v>29.515000000000001</v>
      </c>
      <c r="E86" s="39">
        <v>29.606000000000002</v>
      </c>
      <c r="F86" s="39">
        <v>29.65</v>
      </c>
      <c r="G86" s="39">
        <v>29.760999999999999</v>
      </c>
      <c r="H86" s="39">
        <v>29.74</v>
      </c>
      <c r="I86" s="39">
        <v>29.462</v>
      </c>
      <c r="J86" s="39">
        <v>28.873999999999999</v>
      </c>
      <c r="K86" s="39">
        <v>27.94</v>
      </c>
      <c r="L86" s="39">
        <v>27.164999999999999</v>
      </c>
      <c r="M86" s="39">
        <v>26.645</v>
      </c>
      <c r="N86" s="40">
        <v>26.564</v>
      </c>
      <c r="O86" s="41">
        <f t="shared" si="31"/>
        <v>28.694750000000003</v>
      </c>
      <c r="P86" s="42">
        <f t="shared" si="32"/>
        <v>1.6772132275429286E-2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2005</v>
      </c>
      <c r="C87" s="38">
        <v>25.524999999999999</v>
      </c>
      <c r="D87" s="39">
        <v>24.928000000000001</v>
      </c>
      <c r="E87" s="39">
        <v>25.521000000000001</v>
      </c>
      <c r="F87" s="39">
        <v>25.21</v>
      </c>
      <c r="G87" s="39">
        <v>24.481000000000002</v>
      </c>
      <c r="H87" s="39">
        <v>24.25</v>
      </c>
      <c r="I87" s="39">
        <v>24.61</v>
      </c>
      <c r="J87" s="39">
        <v>24.341999999999999</v>
      </c>
      <c r="K87" s="39">
        <v>24.09</v>
      </c>
      <c r="L87" s="39">
        <v>23.591999999999999</v>
      </c>
      <c r="M87" s="39">
        <v>23.521000000000001</v>
      </c>
      <c r="N87" s="40">
        <v>23.651</v>
      </c>
      <c r="O87" s="41">
        <f t="shared" si="31"/>
        <v>24.476749999999999</v>
      </c>
      <c r="P87" s="42">
        <f t="shared" si="32"/>
        <v>-0.14699553054130121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2006</v>
      </c>
      <c r="C88" s="38">
        <v>24.184999999999999</v>
      </c>
      <c r="D88" s="39">
        <v>24.23</v>
      </c>
      <c r="E88" s="39">
        <v>24.27</v>
      </c>
      <c r="F88" s="39">
        <v>24.097000000000001</v>
      </c>
      <c r="G88" s="39">
        <v>23.956</v>
      </c>
      <c r="H88" s="39">
        <v>23.881</v>
      </c>
      <c r="I88" s="39">
        <v>23.952000000000002</v>
      </c>
      <c r="J88" s="39">
        <v>23.933</v>
      </c>
      <c r="K88" s="39">
        <v>23.975000000000001</v>
      </c>
      <c r="L88" s="39">
        <v>23.856000000000002</v>
      </c>
      <c r="M88" s="39">
        <v>24.099</v>
      </c>
      <c r="N88" s="40">
        <v>24.449000000000002</v>
      </c>
      <c r="O88" s="41">
        <f t="shared" si="31"/>
        <v>24.073583333333335</v>
      </c>
      <c r="P88" s="42">
        <f t="shared" si="32"/>
        <v>-1.6471413348041031E-2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2007</v>
      </c>
      <c r="C89" s="38">
        <v>24.422999999999998</v>
      </c>
      <c r="D89" s="39">
        <v>24.300999999999998</v>
      </c>
      <c r="E89" s="39">
        <v>24.29</v>
      </c>
      <c r="F89" s="39">
        <v>24.085000000000001</v>
      </c>
      <c r="G89" s="39">
        <v>23.992000000000001</v>
      </c>
      <c r="H89" s="39">
        <v>23.908000000000001</v>
      </c>
      <c r="I89" s="39">
        <v>23.797999999999998</v>
      </c>
      <c r="J89" s="39">
        <v>23.628</v>
      </c>
      <c r="K89" s="39">
        <v>23.24</v>
      </c>
      <c r="L89" s="39">
        <v>22.27</v>
      </c>
      <c r="M89" s="39">
        <v>21.975000000000001</v>
      </c>
      <c r="N89" s="40">
        <v>21.692</v>
      </c>
      <c r="O89" s="41">
        <f t="shared" si="31"/>
        <v>23.466833333333337</v>
      </c>
      <c r="P89" s="42">
        <f t="shared" si="32"/>
        <v>-2.5203975311804405E-2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2008</v>
      </c>
      <c r="C90" s="38">
        <v>21.2</v>
      </c>
      <c r="D90" s="39">
        <v>20.937000000000001</v>
      </c>
      <c r="E90" s="39">
        <v>20.626000000000001</v>
      </c>
      <c r="F90" s="39">
        <v>19.933</v>
      </c>
      <c r="G90" s="39">
        <v>19.873999999999999</v>
      </c>
      <c r="H90" s="39">
        <v>19.494</v>
      </c>
      <c r="I90" s="39">
        <v>19.251999999999999</v>
      </c>
      <c r="J90" s="39">
        <v>19.216999999999999</v>
      </c>
      <c r="K90" s="39">
        <v>20.423999999999999</v>
      </c>
      <c r="L90" s="39">
        <v>22.373000000000001</v>
      </c>
      <c r="M90" s="39">
        <v>23.687000000000001</v>
      </c>
      <c r="N90" s="40">
        <v>24.353000000000002</v>
      </c>
      <c r="O90" s="41">
        <f t="shared" si="31"/>
        <v>20.947500000000002</v>
      </c>
      <c r="P90" s="42">
        <f t="shared" si="32"/>
        <v>-0.10735719206539729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2009</v>
      </c>
      <c r="C91" s="38">
        <v>23.29</v>
      </c>
      <c r="D91" s="39">
        <v>23.25</v>
      </c>
      <c r="E91" s="39">
        <v>23.98</v>
      </c>
      <c r="F91" s="39">
        <v>24.035</v>
      </c>
      <c r="G91" s="39">
        <v>23.695</v>
      </c>
      <c r="H91" s="39">
        <v>23.390999999999998</v>
      </c>
      <c r="I91" s="39">
        <v>23.395</v>
      </c>
      <c r="J91" s="39">
        <v>22.852</v>
      </c>
      <c r="K91" s="39">
        <v>21.942</v>
      </c>
      <c r="L91" s="39">
        <v>20.82</v>
      </c>
      <c r="M91" s="39">
        <v>20.460999999999999</v>
      </c>
      <c r="N91" s="40">
        <v>19.702999999999999</v>
      </c>
      <c r="O91" s="41">
        <f t="shared" si="31"/>
        <v>22.567833333333329</v>
      </c>
      <c r="P91" s="42">
        <f t="shared" si="32"/>
        <v>7.7352110434816934E-2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2010</v>
      </c>
      <c r="C92" s="38">
        <v>19.585000000000001</v>
      </c>
      <c r="D92" s="39">
        <v>19.765999999999998</v>
      </c>
      <c r="E92" s="39">
        <v>19.609000000000002</v>
      </c>
      <c r="F92" s="39">
        <v>19.350000000000001</v>
      </c>
      <c r="G92" s="39">
        <v>19.262</v>
      </c>
      <c r="H92" s="39">
        <v>20.454999999999998</v>
      </c>
      <c r="I92" s="39">
        <v>21.091999999999999</v>
      </c>
      <c r="J92" s="39">
        <v>20.859000000000002</v>
      </c>
      <c r="K92" s="39">
        <v>20.56</v>
      </c>
      <c r="L92" s="39">
        <v>20.215</v>
      </c>
      <c r="M92" s="39">
        <v>19.963000000000001</v>
      </c>
      <c r="N92" s="40">
        <v>19.975000000000001</v>
      </c>
      <c r="O92" s="41">
        <f t="shared" si="31"/>
        <v>20.057583333333334</v>
      </c>
      <c r="P92" s="42">
        <f t="shared" si="32"/>
        <v>-0.11123132482072551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2011</v>
      </c>
      <c r="C93" s="38">
        <v>19.861999999999998</v>
      </c>
      <c r="D93" s="39">
        <v>19.584</v>
      </c>
      <c r="E93" s="39">
        <v>19.334</v>
      </c>
      <c r="F93" s="39">
        <v>19.001999999999999</v>
      </c>
      <c r="G93" s="39">
        <v>18.853000000000002</v>
      </c>
      <c r="H93" s="39">
        <v>18.53</v>
      </c>
      <c r="I93" s="39">
        <v>18.457000000000001</v>
      </c>
      <c r="J93" s="39">
        <v>18.763999999999999</v>
      </c>
      <c r="K93" s="39">
        <v>19.573</v>
      </c>
      <c r="L93" s="39">
        <v>19.93</v>
      </c>
      <c r="M93" s="39">
        <v>19.901</v>
      </c>
      <c r="N93" s="40">
        <v>19.97</v>
      </c>
      <c r="O93" s="41">
        <f t="shared" si="31"/>
        <v>19.313333333333336</v>
      </c>
      <c r="P93" s="42">
        <f t="shared" si="32"/>
        <v>-3.7105666601576215E-2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2012</v>
      </c>
      <c r="C94" s="38">
        <v>19.625</v>
      </c>
      <c r="D94" s="39">
        <v>19.436</v>
      </c>
      <c r="E94" s="39">
        <v>19.527999999999999</v>
      </c>
      <c r="F94" s="39">
        <v>19.681000000000001</v>
      </c>
      <c r="G94" s="39">
        <v>20.228000000000002</v>
      </c>
      <c r="H94" s="39">
        <v>21.687999999999999</v>
      </c>
      <c r="I94" s="39">
        <v>21.795999999999999</v>
      </c>
      <c r="J94" s="39">
        <v>21.31</v>
      </c>
      <c r="K94" s="39">
        <v>21.218</v>
      </c>
      <c r="L94" s="39">
        <v>20.134</v>
      </c>
      <c r="M94" s="39">
        <v>19.773</v>
      </c>
      <c r="N94" s="40">
        <v>19.303999999999998</v>
      </c>
      <c r="O94" s="41">
        <f t="shared" si="31"/>
        <v>20.310083333333335</v>
      </c>
      <c r="P94" s="42">
        <f t="shared" si="32"/>
        <v>5.1609423541594701E-2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2013</v>
      </c>
      <c r="C95" s="38">
        <v>19.327999999999999</v>
      </c>
      <c r="D95" s="39">
        <v>19.113</v>
      </c>
      <c r="E95" s="39">
        <v>19</v>
      </c>
      <c r="F95" s="39">
        <v>18.986999999999998</v>
      </c>
      <c r="G95" s="39">
        <v>19.257000000000001</v>
      </c>
      <c r="H95" s="39">
        <v>20.675000000000001</v>
      </c>
      <c r="I95" s="39">
        <v>21.073</v>
      </c>
      <c r="J95" s="39">
        <v>21.885000000000002</v>
      </c>
      <c r="K95" s="39">
        <v>22.145</v>
      </c>
      <c r="L95" s="39">
        <v>21.64</v>
      </c>
      <c r="M95" s="39">
        <v>21.347999999999999</v>
      </c>
      <c r="N95" s="40">
        <v>21.363</v>
      </c>
      <c r="O95" s="41">
        <f t="shared" si="31"/>
        <v>20.484500000000001</v>
      </c>
      <c r="P95" s="42">
        <f t="shared" ref="P95:P104" si="33">O95/O94-1</f>
        <v>8.5876883813869043E-3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2014</v>
      </c>
      <c r="C96" s="38">
        <v>21.655999999999999</v>
      </c>
      <c r="D96" s="39">
        <v>22.373999999999999</v>
      </c>
      <c r="E96" s="39">
        <v>22.635000000000002</v>
      </c>
      <c r="F96" s="39">
        <v>22.853000000000002</v>
      </c>
      <c r="G96" s="39">
        <v>23.021999999999998</v>
      </c>
      <c r="H96" s="39">
        <v>22.956</v>
      </c>
      <c r="I96" s="39">
        <v>23.003</v>
      </c>
      <c r="J96" s="39">
        <v>23.72</v>
      </c>
      <c r="K96" s="39">
        <v>24.318999999999999</v>
      </c>
      <c r="L96" s="39">
        <v>24.315999999999999</v>
      </c>
      <c r="M96" s="39">
        <v>23.992999999999999</v>
      </c>
      <c r="N96" s="40">
        <v>24.106999999999999</v>
      </c>
      <c r="O96" s="41">
        <f t="shared" si="31"/>
        <v>23.246166666666664</v>
      </c>
      <c r="P96" s="42">
        <f t="shared" si="33"/>
        <v>0.13481738224836648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2015</v>
      </c>
      <c r="C97" s="38">
        <v>24.47</v>
      </c>
      <c r="D97" s="39">
        <v>24.574000000000002</v>
      </c>
      <c r="E97" s="39">
        <v>25.286000000000001</v>
      </c>
      <c r="F97" s="39">
        <v>26.350999999999999</v>
      </c>
      <c r="G97" s="39">
        <v>26.664999999999999</v>
      </c>
      <c r="H97" s="39">
        <v>26.847999999999999</v>
      </c>
      <c r="I97" s="39">
        <v>27.734999999999999</v>
      </c>
      <c r="J97" s="39">
        <v>28.506</v>
      </c>
      <c r="K97" s="39">
        <v>28.84</v>
      </c>
      <c r="L97" s="39">
        <v>29.338999999999999</v>
      </c>
      <c r="M97" s="39">
        <v>29.53</v>
      </c>
      <c r="N97" s="40">
        <v>29.78</v>
      </c>
      <c r="O97" s="41">
        <f t="shared" si="31"/>
        <v>27.326999999999998</v>
      </c>
      <c r="P97" s="42">
        <f t="shared" si="33"/>
        <v>0.17554865676778264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7">
        <v>2016</v>
      </c>
      <c r="C98" s="38">
        <v>30.818000000000001</v>
      </c>
      <c r="D98" s="39">
        <v>31.751999999999999</v>
      </c>
      <c r="E98" s="39">
        <v>32.162999999999997</v>
      </c>
      <c r="F98" s="39">
        <v>31.515000000000001</v>
      </c>
      <c r="G98" s="39">
        <v>31.41</v>
      </c>
      <c r="H98" s="39">
        <v>30.777999999999999</v>
      </c>
      <c r="I98" s="39">
        <v>30.036999999999999</v>
      </c>
      <c r="J98" s="39">
        <v>28.890999999999998</v>
      </c>
      <c r="K98" s="39">
        <v>28.78</v>
      </c>
      <c r="L98" s="39">
        <v>28.151</v>
      </c>
      <c r="M98" s="39">
        <v>28.731999999999999</v>
      </c>
      <c r="N98" s="40">
        <v>28.84</v>
      </c>
      <c r="O98" s="41">
        <f t="shared" si="31"/>
        <v>30.155583333333336</v>
      </c>
      <c r="P98" s="42">
        <f t="shared" si="33"/>
        <v>0.10350873982996078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2017</v>
      </c>
      <c r="C99" s="38">
        <v>28.611000000000001</v>
      </c>
      <c r="D99" s="39">
        <v>28.462</v>
      </c>
      <c r="E99" s="39">
        <v>28.416</v>
      </c>
      <c r="F99" s="39">
        <v>28.402999999999999</v>
      </c>
      <c r="G99" s="39">
        <v>28.131</v>
      </c>
      <c r="H99" s="39">
        <v>28.38</v>
      </c>
      <c r="I99" s="39">
        <v>28.640999999999998</v>
      </c>
      <c r="J99" s="39">
        <v>28.673999999999999</v>
      </c>
      <c r="K99" s="39">
        <v>28.911000000000001</v>
      </c>
      <c r="L99" s="39">
        <v>29.349</v>
      </c>
      <c r="M99" s="39">
        <v>29.231000000000002</v>
      </c>
      <c r="N99" s="40">
        <v>28.88</v>
      </c>
      <c r="O99" s="41">
        <f t="shared" si="31"/>
        <v>28.674083333333332</v>
      </c>
      <c r="P99" s="42">
        <f t="shared" si="33"/>
        <v>-4.9128547228678099E-2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2018</v>
      </c>
      <c r="C100" s="38">
        <v>28.529</v>
      </c>
      <c r="D100" s="39">
        <v>28.52</v>
      </c>
      <c r="E100" s="39">
        <v>28.391999999999999</v>
      </c>
      <c r="F100" s="39">
        <v>28.317</v>
      </c>
      <c r="G100" s="39">
        <v>30.562000000000001</v>
      </c>
      <c r="H100" s="39">
        <v>31.366</v>
      </c>
      <c r="I100" s="39">
        <v>31.15</v>
      </c>
      <c r="J100" s="39">
        <v>31.326000000000001</v>
      </c>
      <c r="K100" s="39">
        <v>32.866</v>
      </c>
      <c r="L100" s="39">
        <v>32.886000000000003</v>
      </c>
      <c r="M100" s="39">
        <v>32.536999999999999</v>
      </c>
      <c r="N100" s="40">
        <v>32.213999999999999</v>
      </c>
      <c r="O100" s="41">
        <f t="shared" si="31"/>
        <v>30.722083333333334</v>
      </c>
      <c r="P100" s="42">
        <f t="shared" si="33"/>
        <v>7.1423381741351877E-2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2019</v>
      </c>
      <c r="C101" s="38">
        <v>32.597999999999999</v>
      </c>
      <c r="D101" s="39">
        <v>32.61</v>
      </c>
      <c r="E101" s="39">
        <v>33.313000000000002</v>
      </c>
      <c r="F101" s="39">
        <v>34.136000000000003</v>
      </c>
      <c r="G101" s="39">
        <v>35.162999999999997</v>
      </c>
      <c r="H101" s="39">
        <v>35.25</v>
      </c>
      <c r="I101" s="39">
        <v>34.823</v>
      </c>
      <c r="J101" s="39">
        <v>35.954000000000001</v>
      </c>
      <c r="K101" s="39">
        <v>36.691000000000003</v>
      </c>
      <c r="L101" s="39">
        <v>37.301000000000002</v>
      </c>
      <c r="M101" s="39">
        <v>37.639000000000003</v>
      </c>
      <c r="N101" s="40">
        <v>37.585000000000001</v>
      </c>
      <c r="O101" s="41">
        <f t="shared" si="31"/>
        <v>35.255249999999997</v>
      </c>
      <c r="P101" s="42">
        <f t="shared" si="33"/>
        <v>0.1475540124503274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2020</v>
      </c>
      <c r="C102" s="38">
        <v>37.591999999999999</v>
      </c>
      <c r="D102" s="39">
        <v>38.043999999999997</v>
      </c>
      <c r="E102" s="39">
        <v>43.343000000000004</v>
      </c>
      <c r="F102" s="39">
        <v>43.390999999999998</v>
      </c>
      <c r="G102" s="39">
        <v>43.43</v>
      </c>
      <c r="H102" s="39">
        <v>42.576000000000001</v>
      </c>
      <c r="I102" s="39">
        <v>42.576000000000001</v>
      </c>
      <c r="J102" s="39">
        <v>42.667000000000002</v>
      </c>
      <c r="K102" s="39">
        <v>42.491</v>
      </c>
      <c r="L102" s="39">
        <v>42.686999999999998</v>
      </c>
      <c r="M102" s="39">
        <v>42.73</v>
      </c>
      <c r="N102" s="40">
        <v>42.396000000000001</v>
      </c>
      <c r="O102" s="41">
        <f t="shared" si="31"/>
        <v>41.993583333333341</v>
      </c>
      <c r="P102" s="42">
        <f t="shared" si="33"/>
        <v>0.19112992627575598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2021</v>
      </c>
      <c r="C103" s="38">
        <v>42.29</v>
      </c>
      <c r="D103" s="39">
        <v>42.73</v>
      </c>
      <c r="E103" s="39">
        <v>44.264000000000003</v>
      </c>
      <c r="F103" s="39">
        <v>44.09</v>
      </c>
      <c r="G103" s="39">
        <v>43.984999999999999</v>
      </c>
      <c r="H103" s="39">
        <v>43.6</v>
      </c>
      <c r="I103" s="39">
        <v>43.832999999999998</v>
      </c>
      <c r="J103" s="39">
        <v>43.22</v>
      </c>
      <c r="K103" s="39">
        <v>42.695</v>
      </c>
      <c r="L103" s="39">
        <v>43.616</v>
      </c>
      <c r="M103" s="39">
        <v>43.99</v>
      </c>
      <c r="N103" s="40">
        <v>44.325000000000003</v>
      </c>
      <c r="O103" s="41">
        <f t="shared" si="31"/>
        <v>43.553166666666669</v>
      </c>
      <c r="P103" s="42">
        <f t="shared" si="33"/>
        <v>3.7138610462312593E-2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2022</v>
      </c>
      <c r="C104" s="38">
        <v>44.515000000000001</v>
      </c>
      <c r="D104" s="39">
        <v>43.179000000000002</v>
      </c>
      <c r="E104" s="39">
        <v>42.243000000000002</v>
      </c>
      <c r="F104" s="39">
        <v>41.149000000000001</v>
      </c>
      <c r="G104" s="39">
        <v>40.758000000000003</v>
      </c>
      <c r="H104" s="39">
        <v>39.78</v>
      </c>
      <c r="I104" s="39">
        <v>41.09</v>
      </c>
      <c r="J104" s="39">
        <v>40.46</v>
      </c>
      <c r="K104" s="39">
        <v>40.94</v>
      </c>
      <c r="L104" s="39">
        <v>41.06</v>
      </c>
      <c r="M104" s="39">
        <v>39.747</v>
      </c>
      <c r="N104" s="40">
        <v>39.090000000000003</v>
      </c>
      <c r="O104" s="41">
        <f t="shared" si="31"/>
        <v>41.16758333333334</v>
      </c>
      <c r="P104" s="42">
        <f t="shared" si="33"/>
        <v>-5.4774050107339933E-2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6">
        <v>2023</v>
      </c>
      <c r="C105" s="38">
        <v>39.386000000000003</v>
      </c>
      <c r="D105" s="39">
        <v>39.027999999999999</v>
      </c>
      <c r="E105" s="39">
        <v>39.112000000000002</v>
      </c>
      <c r="F105" s="39">
        <v>38.78</v>
      </c>
      <c r="G105" s="39">
        <v>38.860999999999997</v>
      </c>
      <c r="H105" s="39">
        <v>38.200000000000003</v>
      </c>
      <c r="I105" s="39">
        <v>37.89</v>
      </c>
      <c r="J105" s="39">
        <v>37.850999999999999</v>
      </c>
      <c r="K105" s="39">
        <v>38.146000000000001</v>
      </c>
      <c r="L105" s="39">
        <v>39.744999999999997</v>
      </c>
      <c r="M105" s="39">
        <v>39.554047619047623</v>
      </c>
      <c r="N105" s="40">
        <v>39.302999999999997</v>
      </c>
      <c r="O105" s="41">
        <f t="shared" ref="O105" si="34">AVERAGE(C105:N105)</f>
        <v>38.821337301587306</v>
      </c>
      <c r="P105" s="42">
        <f t="shared" ref="P105" si="35">O105/O104-1</f>
        <v>-5.6992561665534569E-2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>
      <c r="A106" s="22"/>
      <c r="B106" s="206">
        <v>2024</v>
      </c>
      <c r="C106" s="38">
        <v>39.139000000000003</v>
      </c>
      <c r="D106" s="39">
        <v>39.109000000000002</v>
      </c>
      <c r="E106" s="39">
        <v>38.420999999999999</v>
      </c>
      <c r="F106" s="39">
        <v>38.478999999999999</v>
      </c>
      <c r="G106" s="39">
        <v>38.515999999999998</v>
      </c>
      <c r="H106" s="39">
        <v>39.268000000000001</v>
      </c>
      <c r="I106" s="39">
        <v>40.161999999999999</v>
      </c>
      <c r="J106" s="39">
        <v>40.334000000000003</v>
      </c>
      <c r="K106" s="39">
        <v>41.1</v>
      </c>
      <c r="L106" s="39">
        <v>41.55</v>
      </c>
      <c r="M106" s="39">
        <v>42.470999999999997</v>
      </c>
      <c r="N106" s="40">
        <v>44.009</v>
      </c>
      <c r="O106" s="41">
        <f t="shared" ref="O106" si="36">AVERAGE(C106:N106)</f>
        <v>40.213166666666673</v>
      </c>
      <c r="P106" s="42">
        <f t="shared" ref="P106" si="37">O106/O105-1</f>
        <v>3.5852174649904756E-2</v>
      </c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 thickBot="1">
      <c r="A107" s="22"/>
      <c r="B107" s="207">
        <v>2025</v>
      </c>
      <c r="C107" s="47">
        <v>43.69</v>
      </c>
      <c r="D107" s="48">
        <v>43.116999999999997</v>
      </c>
      <c r="E107" s="48">
        <v>42.271000000000001</v>
      </c>
      <c r="F107" s="48">
        <v>42.304000000000002</v>
      </c>
      <c r="G107" s="48">
        <v>41.682000000000002</v>
      </c>
      <c r="H107" s="48">
        <v>40.853999999999999</v>
      </c>
      <c r="I107" s="48">
        <v>40.246000000000002</v>
      </c>
      <c r="J107" s="48">
        <v>40.042999999999999</v>
      </c>
      <c r="K107" s="48">
        <v>39.97</v>
      </c>
      <c r="L107" s="48">
        <v>39.923000000000002</v>
      </c>
      <c r="M107" s="48">
        <v>39.723999999999997</v>
      </c>
      <c r="N107" s="49">
        <v>39.149000000000001</v>
      </c>
      <c r="O107" s="41">
        <f t="shared" ref="O107" si="38">AVERAGE(C107:N107)</f>
        <v>41.081083333333325</v>
      </c>
      <c r="P107" s="42">
        <f t="shared" ref="P107" si="39">O107/O106-1</f>
        <v>2.1582897807102652E-2</v>
      </c>
      <c r="Q107" s="84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87" t="s">
        <v>28</v>
      </c>
      <c r="C108" s="52"/>
      <c r="D108" s="52"/>
      <c r="E108" s="52"/>
      <c r="F108" s="7"/>
      <c r="G108" s="88"/>
      <c r="H108" s="7"/>
      <c r="I108" s="52"/>
      <c r="J108" s="52"/>
      <c r="K108" s="52"/>
      <c r="L108" s="52"/>
      <c r="M108" s="78"/>
      <c r="N108" s="273"/>
      <c r="O108" s="52"/>
      <c r="P108" s="52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28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7"/>
      <c r="P112" s="7"/>
      <c r="Q112" s="66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66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9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2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3"/>
    </row>
  </sheetData>
  <mergeCells count="7">
    <mergeCell ref="F81:J81"/>
    <mergeCell ref="E10:M10"/>
    <mergeCell ref="E46:M46"/>
    <mergeCell ref="W10:AE10"/>
    <mergeCell ref="W46:AE46"/>
    <mergeCell ref="B45:R45"/>
    <mergeCell ref="B80:R80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9:O104 O13:O34 O49:O72 O84:O88 AG20:AG33 AG12:AG19 AG49:AG71 AG34:AH34 O105:O107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9"/>
  <sheetViews>
    <sheetView showGridLines="0" topLeftCell="A55" workbookViewId="0">
      <selection activeCell="J69" sqref="J69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14" t="s">
        <v>29</v>
      </c>
      <c r="G10" s="315"/>
      <c r="H10" s="315"/>
      <c r="I10" s="315"/>
      <c r="J10" s="316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17" t="s">
        <v>30</v>
      </c>
      <c r="H12" s="318"/>
      <c r="I12" s="319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8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f t="shared" si="0"/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f t="shared" si="0"/>
        <v>7.7089139184836064E-3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f t="shared" si="0"/>
        <v>1.6429975040188616E-3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>
        <v>3.8982627379481667E-2</v>
      </c>
      <c r="L28" s="109">
        <v>3.8772387806224523E-2</v>
      </c>
      <c r="M28" s="109">
        <v>3.8501859664163016E-2</v>
      </c>
      <c r="N28" s="110">
        <v>3.8844812809281072E-2</v>
      </c>
      <c r="O28" s="111">
        <v>3.9605794619047695E-2</v>
      </c>
      <c r="P28" s="50">
        <f t="shared" si="0"/>
        <v>1.1555394069726832E-2</v>
      </c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20" t="s">
        <v>44</v>
      </c>
      <c r="H32" s="321"/>
      <c r="I32" s="322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>
      <c r="A48" s="6"/>
      <c r="B48" s="206">
        <v>2025</v>
      </c>
      <c r="C48" s="104">
        <v>3.5085168773639756E-2</v>
      </c>
      <c r="D48" s="105">
        <v>3.5620325139941712E-2</v>
      </c>
      <c r="E48" s="105">
        <v>3.6430504890503493E-2</v>
      </c>
      <c r="F48" s="105">
        <v>3.7045818579167521E-2</v>
      </c>
      <c r="G48" s="105">
        <v>3.6300786139431433E-2</v>
      </c>
      <c r="H48" s="105">
        <v>3.6542690432764632E-2</v>
      </c>
      <c r="I48" s="105">
        <v>3.5995425867665826E-2</v>
      </c>
      <c r="J48" s="105">
        <v>3.5939411400485163E-2</v>
      </c>
      <c r="K48" s="105">
        <v>3.5954927886757138E-2</v>
      </c>
      <c r="L48" s="105">
        <v>3.5462052252551224E-2</v>
      </c>
      <c r="M48" s="105">
        <v>3.5059630436523832E-2</v>
      </c>
      <c r="N48" s="106">
        <v>3.4674430502197214E-2</v>
      </c>
      <c r="O48" s="107">
        <v>3.5800318644363366E-2</v>
      </c>
      <c r="P48" s="42">
        <f>O48/O47-1</f>
        <v>1.3147314762233409E-2</v>
      </c>
      <c r="Q48" s="95"/>
    </row>
    <row r="49" spans="1:17" ht="15" customHeight="1" thickBot="1">
      <c r="A49" s="6"/>
      <c r="B49" s="207">
        <v>2026</v>
      </c>
      <c r="C49" s="108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  <c r="O49" s="111"/>
      <c r="P49" s="50"/>
      <c r="Q49" s="95"/>
    </row>
    <row r="50" spans="1:17" ht="14.4" customHeight="1">
      <c r="A50" s="6"/>
      <c r="B50" s="87" t="s">
        <v>42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116"/>
      <c r="N50" s="32"/>
      <c r="O50" s="217"/>
      <c r="P50" s="112"/>
      <c r="Q50" s="113"/>
    </row>
    <row r="51" spans="1:17" ht="14.4" customHeight="1">
      <c r="A51" s="6"/>
      <c r="B51" s="14" t="s">
        <v>43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81"/>
      <c r="N51" s="39"/>
      <c r="O51" s="304"/>
      <c r="P51" s="304"/>
      <c r="Q51" s="113"/>
    </row>
    <row r="52" spans="1:17" ht="14.4" customHeight="1">
      <c r="A52" s="6"/>
      <c r="B52" s="7"/>
      <c r="C52" s="7"/>
      <c r="D52" s="7"/>
      <c r="E52" s="11"/>
      <c r="F52" s="11"/>
      <c r="G52" s="11"/>
      <c r="H52" s="11"/>
      <c r="I52" s="11"/>
      <c r="J52" s="7"/>
      <c r="K52" s="7"/>
      <c r="L52" s="7"/>
      <c r="M52" s="81"/>
      <c r="N52" s="7"/>
      <c r="O52" s="7"/>
      <c r="P52" s="7"/>
      <c r="Q52" s="95"/>
    </row>
    <row r="53" spans="1:17" ht="14.4" customHeight="1">
      <c r="A53" s="6"/>
      <c r="B53" s="7"/>
      <c r="C53" s="7"/>
      <c r="D53" s="7"/>
      <c r="E53" s="71"/>
      <c r="F53" s="323" t="s">
        <v>45</v>
      </c>
      <c r="G53" s="324"/>
      <c r="H53" s="324"/>
      <c r="I53" s="324"/>
      <c r="J53" s="324"/>
      <c r="K53" s="7"/>
      <c r="L53" s="7"/>
      <c r="M53" s="7"/>
      <c r="N53" s="7"/>
      <c r="O53" s="7"/>
      <c r="P53" s="7"/>
      <c r="Q53" s="95"/>
    </row>
    <row r="54" spans="1:17" ht="15" customHeight="1" thickBot="1">
      <c r="A54" s="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17"/>
    </row>
    <row r="55" spans="1:17" ht="15" customHeight="1" thickBot="1">
      <c r="A55" s="22"/>
      <c r="B55" s="96"/>
      <c r="C55" s="24" t="s">
        <v>5</v>
      </c>
      <c r="D55" s="25" t="s">
        <v>6</v>
      </c>
      <c r="E55" s="25" t="s">
        <v>7</v>
      </c>
      <c r="F55" s="25" t="s">
        <v>8</v>
      </c>
      <c r="G55" s="25" t="s">
        <v>9</v>
      </c>
      <c r="H55" s="25" t="s">
        <v>10</v>
      </c>
      <c r="I55" s="25" t="s">
        <v>11</v>
      </c>
      <c r="J55" s="25" t="s">
        <v>12</v>
      </c>
      <c r="K55" s="25" t="s">
        <v>13</v>
      </c>
      <c r="L55" s="25" t="s">
        <v>14</v>
      </c>
      <c r="M55" s="25" t="s">
        <v>15</v>
      </c>
      <c r="N55" s="26" t="s">
        <v>16</v>
      </c>
      <c r="O55" s="97" t="s">
        <v>46</v>
      </c>
      <c r="P55" s="26" t="s">
        <v>32</v>
      </c>
      <c r="Q55" s="76"/>
    </row>
    <row r="56" spans="1:17" ht="14.4" customHeight="1">
      <c r="A56" s="22"/>
      <c r="B56" s="30">
        <v>2012</v>
      </c>
      <c r="C56" s="118">
        <v>116.746576647078</v>
      </c>
      <c r="D56" s="119">
        <v>108.47822352946901</v>
      </c>
      <c r="E56" s="119">
        <v>108.466086400487</v>
      </c>
      <c r="F56" s="119">
        <v>109.226572494511</v>
      </c>
      <c r="G56" s="119">
        <v>108.127562794995</v>
      </c>
      <c r="H56" s="119">
        <v>107.174932968142</v>
      </c>
      <c r="I56" s="119">
        <v>106.33398667386</v>
      </c>
      <c r="J56" s="119">
        <v>99.276291034768207</v>
      </c>
      <c r="K56" s="119">
        <v>99.967837020102607</v>
      </c>
      <c r="L56" s="119">
        <v>99.504875999069</v>
      </c>
      <c r="M56" s="119">
        <v>100.56988140611401</v>
      </c>
      <c r="N56" s="120">
        <v>100.93976488730399</v>
      </c>
      <c r="O56" s="121">
        <v>105.09272612707034</v>
      </c>
      <c r="P56" s="102"/>
      <c r="Q56" s="76"/>
    </row>
    <row r="57" spans="1:17" ht="14.4" customHeight="1">
      <c r="A57" s="22"/>
      <c r="B57" s="37">
        <v>2013</v>
      </c>
      <c r="C57" s="122">
        <v>103.77864485362799</v>
      </c>
      <c r="D57" s="123">
        <v>106.26457175897001</v>
      </c>
      <c r="E57" s="123">
        <v>108.152665976199</v>
      </c>
      <c r="F57" s="123">
        <v>113.12487546488801</v>
      </c>
      <c r="G57" s="123">
        <v>115.163805539422</v>
      </c>
      <c r="H57" s="123">
        <v>114.73683064783199</v>
      </c>
      <c r="I57" s="123">
        <v>114.641574220715</v>
      </c>
      <c r="J57" s="123">
        <v>118.935479806757</v>
      </c>
      <c r="K57" s="123">
        <v>123.931477641445</v>
      </c>
      <c r="L57" s="123">
        <v>131.902045796257</v>
      </c>
      <c r="M57" s="123">
        <v>134.33644252985999</v>
      </c>
      <c r="N57" s="124">
        <v>133.848757232949</v>
      </c>
      <c r="O57" s="125">
        <v>119.49968747669293</v>
      </c>
      <c r="P57" s="42">
        <f t="shared" ref="P57:P69" si="2">O57/O56-1</f>
        <v>0.13708809239759145</v>
      </c>
      <c r="Q57" s="76"/>
    </row>
    <row r="58" spans="1:17" ht="14.4" customHeight="1">
      <c r="A58" s="22"/>
      <c r="B58" s="37">
        <v>2014</v>
      </c>
      <c r="C58" s="122">
        <v>137.99039366468099</v>
      </c>
      <c r="D58" s="123">
        <v>137.87545205475399</v>
      </c>
      <c r="E58" s="123">
        <v>139.73194436979301</v>
      </c>
      <c r="F58" s="123">
        <v>139.85388703259099</v>
      </c>
      <c r="G58" s="123">
        <v>141.06184988906401</v>
      </c>
      <c r="H58" s="123">
        <v>140.83423613974401</v>
      </c>
      <c r="I58" s="123">
        <v>139.564238764495</v>
      </c>
      <c r="J58" s="123">
        <v>134.35724839288801</v>
      </c>
      <c r="K58" s="123">
        <v>133.68125403770799</v>
      </c>
      <c r="L58" s="123">
        <v>128.78022669864399</v>
      </c>
      <c r="M58" s="123">
        <v>127.57874342273701</v>
      </c>
      <c r="N58" s="124">
        <v>127.101192233801</v>
      </c>
      <c r="O58" s="125">
        <v>135.18990733408958</v>
      </c>
      <c r="P58" s="42">
        <f t="shared" si="2"/>
        <v>0.13129925432195666</v>
      </c>
      <c r="Q58" s="76"/>
    </row>
    <row r="59" spans="1:17" ht="14.4" customHeight="1">
      <c r="A59" s="22"/>
      <c r="B59" s="206">
        <v>2015</v>
      </c>
      <c r="C59" s="122">
        <v>126.234998333178</v>
      </c>
      <c r="D59" s="123">
        <v>126.251798078794</v>
      </c>
      <c r="E59" s="123">
        <v>122.56525274408</v>
      </c>
      <c r="F59" s="123">
        <v>118.95769752819901</v>
      </c>
      <c r="G59" s="123">
        <v>114.362887712649</v>
      </c>
      <c r="H59" s="123">
        <v>106.421536711204</v>
      </c>
      <c r="I59" s="123">
        <v>104.17479390267501</v>
      </c>
      <c r="J59" s="123">
        <v>103.64284158074599</v>
      </c>
      <c r="K59" s="123">
        <v>104.75918706377399</v>
      </c>
      <c r="L59" s="123">
        <v>104.98864743192</v>
      </c>
      <c r="M59" s="123">
        <v>104.736702727229</v>
      </c>
      <c r="N59" s="124">
        <v>106.158591327408</v>
      </c>
      <c r="O59" s="125">
        <v>111.09824309878037</v>
      </c>
      <c r="P59" s="42">
        <f t="shared" si="2"/>
        <v>-0.1782060858712804</v>
      </c>
      <c r="Q59" s="76"/>
    </row>
    <row r="60" spans="1:17" ht="14.4" customHeight="1">
      <c r="A60" s="22"/>
      <c r="B60" s="206">
        <v>2016</v>
      </c>
      <c r="C60" s="122">
        <v>103.082139251832</v>
      </c>
      <c r="D60" s="123">
        <v>103.54875440107401</v>
      </c>
      <c r="E60" s="123">
        <v>103.77644725181401</v>
      </c>
      <c r="F60" s="123">
        <v>103.72498413471</v>
      </c>
      <c r="G60" s="126">
        <v>114.193159477457</v>
      </c>
      <c r="H60" s="126">
        <v>114.71014648980599</v>
      </c>
      <c r="I60" s="126">
        <v>117.815391150023</v>
      </c>
      <c r="J60" s="126">
        <v>121.263944487445</v>
      </c>
      <c r="K60" s="126">
        <v>119.280461837991</v>
      </c>
      <c r="L60" s="123">
        <v>124.32318632430901</v>
      </c>
      <c r="M60" s="123">
        <v>126.449874628074</v>
      </c>
      <c r="N60" s="124">
        <v>126.984560617287</v>
      </c>
      <c r="O60" s="125">
        <v>115.96681026921624</v>
      </c>
      <c r="P60" s="42">
        <f t="shared" si="2"/>
        <v>4.3822179673058237E-2</v>
      </c>
      <c r="Q60" s="76"/>
    </row>
    <row r="61" spans="1:17" ht="14.4" customHeight="1">
      <c r="A61" s="22"/>
      <c r="B61" s="206">
        <v>2017</v>
      </c>
      <c r="C61" s="122">
        <v>125.51491272697901</v>
      </c>
      <c r="D61" s="123">
        <v>130.04479604923301</v>
      </c>
      <c r="E61" s="123">
        <v>131.78788091828201</v>
      </c>
      <c r="F61" s="123">
        <v>132.64660437787299</v>
      </c>
      <c r="G61" s="123">
        <v>134.17685059781499</v>
      </c>
      <c r="H61" s="123">
        <v>134.47735016772901</v>
      </c>
      <c r="I61" s="123">
        <v>133.962180025957</v>
      </c>
      <c r="J61" s="126">
        <v>136.17047580855399</v>
      </c>
      <c r="K61" s="126">
        <v>134.62693788195099</v>
      </c>
      <c r="L61" s="126">
        <v>135.52099941310601</v>
      </c>
      <c r="M61" s="126">
        <v>136.49021054262101</v>
      </c>
      <c r="N61" s="45">
        <v>134.70101577659301</v>
      </c>
      <c r="O61" s="125">
        <v>133.61643564317424</v>
      </c>
      <c r="P61" s="42">
        <f t="shared" si="2"/>
        <v>0.1521954888039474</v>
      </c>
      <c r="Q61" s="76"/>
    </row>
    <row r="62" spans="1:17" ht="14.4" customHeight="1">
      <c r="A62" s="22"/>
      <c r="B62" s="206">
        <v>2018</v>
      </c>
      <c r="C62" s="127">
        <v>134.178132266684</v>
      </c>
      <c r="D62" s="126">
        <v>134.657581710611</v>
      </c>
      <c r="E62" s="126">
        <v>134.838484470716</v>
      </c>
      <c r="F62" s="126">
        <v>134.559910433715</v>
      </c>
      <c r="G62" s="126">
        <v>137.55219428469201</v>
      </c>
      <c r="H62" s="126">
        <v>138.33439330685201</v>
      </c>
      <c r="I62" s="126">
        <v>137.797547277386</v>
      </c>
      <c r="J62" s="123">
        <v>134.043314204339</v>
      </c>
      <c r="K62" s="123">
        <v>133.90107575073699</v>
      </c>
      <c r="L62" s="123">
        <v>134.068542096832</v>
      </c>
      <c r="M62" s="123">
        <v>130.98724895935101</v>
      </c>
      <c r="N62" s="40">
        <v>130.73793845807199</v>
      </c>
      <c r="O62" s="125">
        <v>134.57602234524015</v>
      </c>
      <c r="P62" s="42">
        <f t="shared" si="2"/>
        <v>7.1816516991105583E-3</v>
      </c>
      <c r="Q62" s="76"/>
    </row>
    <row r="63" spans="1:17" ht="14.4" customHeight="1">
      <c r="A63" s="22"/>
      <c r="B63" s="206">
        <v>2019</v>
      </c>
      <c r="C63" s="122">
        <v>129.58899345402401</v>
      </c>
      <c r="D63" s="126">
        <v>130.30810458523101</v>
      </c>
      <c r="E63" s="126">
        <v>132.88740742750099</v>
      </c>
      <c r="F63" s="126">
        <v>139.268495700183</v>
      </c>
      <c r="G63" s="126">
        <v>138.60987542033899</v>
      </c>
      <c r="H63" s="126">
        <v>145.80767163047</v>
      </c>
      <c r="I63" s="126">
        <v>144.20448100232801</v>
      </c>
      <c r="J63" s="126">
        <v>149.29933838122199</v>
      </c>
      <c r="K63" s="126">
        <v>151.116252210167</v>
      </c>
      <c r="L63" s="126">
        <v>153.021054038709</v>
      </c>
      <c r="M63" s="126">
        <v>156.30197235769799</v>
      </c>
      <c r="N63" s="45">
        <v>161.84692646805399</v>
      </c>
      <c r="O63" s="125">
        <v>145.53443725307335</v>
      </c>
      <c r="P63" s="42">
        <f t="shared" si="2"/>
        <v>8.1429178221069654E-2</v>
      </c>
      <c r="Q63" s="76"/>
    </row>
    <row r="64" spans="1:17" ht="14.4" customHeight="1">
      <c r="A64" s="22"/>
      <c r="B64" s="206">
        <v>2020</v>
      </c>
      <c r="C64" s="127">
        <v>165.66273618239001</v>
      </c>
      <c r="D64" s="126">
        <v>166.26259281404799</v>
      </c>
      <c r="E64" s="126">
        <v>161.699726274178</v>
      </c>
      <c r="F64" s="126">
        <v>162.62956570415901</v>
      </c>
      <c r="G64" s="126">
        <v>162.99389000929099</v>
      </c>
      <c r="H64" s="123">
        <v>162.098011310652</v>
      </c>
      <c r="I64" s="123">
        <v>163.52635215402401</v>
      </c>
      <c r="J64" s="126">
        <v>165.81261271560501</v>
      </c>
      <c r="K64" s="126">
        <v>171.581899471242</v>
      </c>
      <c r="L64" s="126">
        <v>173.43972730166499</v>
      </c>
      <c r="M64" s="126">
        <v>178.63599345851301</v>
      </c>
      <c r="N64" s="45">
        <v>178.53092554520799</v>
      </c>
      <c r="O64" s="125">
        <v>168.26368149483511</v>
      </c>
      <c r="P64" s="42">
        <f t="shared" si="2"/>
        <v>0.15617777256552223</v>
      </c>
      <c r="Q64" s="76"/>
    </row>
    <row r="65" spans="1:17" ht="14.4" customHeight="1">
      <c r="A65" s="22"/>
      <c r="B65" s="206">
        <v>2021</v>
      </c>
      <c r="C65" s="127">
        <v>183.833775572837</v>
      </c>
      <c r="D65" s="126">
        <v>184.666990845378</v>
      </c>
      <c r="E65" s="126">
        <v>184.39559919622201</v>
      </c>
      <c r="F65" s="126">
        <v>196.076387564046</v>
      </c>
      <c r="G65" s="126">
        <v>202.12649373862399</v>
      </c>
      <c r="H65" s="126">
        <v>202.21670262025</v>
      </c>
      <c r="I65" s="126">
        <v>208.19042521461901</v>
      </c>
      <c r="J65" s="126">
        <v>208.587756030572</v>
      </c>
      <c r="K65" s="126">
        <v>208.269377189377</v>
      </c>
      <c r="L65" s="126">
        <v>204.39313692524399</v>
      </c>
      <c r="M65" s="126">
        <v>214.95631437532299</v>
      </c>
      <c r="N65" s="45">
        <v>217.01980907697401</v>
      </c>
      <c r="O65" s="125">
        <v>202.39368207160524</v>
      </c>
      <c r="P65" s="42">
        <f t="shared" si="2"/>
        <v>0.20283640696294736</v>
      </c>
      <c r="Q65" s="76"/>
    </row>
    <row r="66" spans="1:17" ht="15" customHeight="1">
      <c r="A66" s="22"/>
      <c r="B66" s="206">
        <v>2022</v>
      </c>
      <c r="C66" s="220">
        <v>216.79001571220013</v>
      </c>
      <c r="D66" s="221">
        <v>226.64554870050804</v>
      </c>
      <c r="E66" s="221">
        <v>227.73955313582309</v>
      </c>
      <c r="F66" s="221">
        <v>228.97282719467069</v>
      </c>
      <c r="G66" s="221">
        <v>228.72738590015763</v>
      </c>
      <c r="H66" s="221">
        <v>229.29570876269608</v>
      </c>
      <c r="I66" s="221">
        <v>229.39098853820036</v>
      </c>
      <c r="J66" s="221">
        <v>231.69824956367975</v>
      </c>
      <c r="K66" s="221">
        <v>228.49945637391272</v>
      </c>
      <c r="L66" s="221">
        <v>225.54470244442234</v>
      </c>
      <c r="M66" s="221">
        <v>223.700789758989</v>
      </c>
      <c r="N66" s="221">
        <v>223.57928029039209</v>
      </c>
      <c r="O66" s="125">
        <v>226.80714757233707</v>
      </c>
      <c r="P66" s="42">
        <f t="shared" si="2"/>
        <v>0.12062365411235776</v>
      </c>
      <c r="Q66" s="76"/>
    </row>
    <row r="67" spans="1:17" ht="15" customHeight="1">
      <c r="A67" s="22"/>
      <c r="B67" s="206">
        <v>2023</v>
      </c>
      <c r="C67" s="220">
        <v>223.61667427022641</v>
      </c>
      <c r="D67" s="221">
        <v>223.37743094456781</v>
      </c>
      <c r="E67" s="221">
        <v>223.45035527890556</v>
      </c>
      <c r="F67" s="221">
        <v>224.60841374117575</v>
      </c>
      <c r="G67" s="221">
        <v>225.16529116667317</v>
      </c>
      <c r="H67" s="221">
        <v>225.56252032653003</v>
      </c>
      <c r="I67" s="126">
        <v>225.41557860431038</v>
      </c>
      <c r="J67" s="126">
        <v>188.10478186531319</v>
      </c>
      <c r="K67" s="126">
        <v>185.91320301893305</v>
      </c>
      <c r="L67" s="126">
        <v>190.76195070245981</v>
      </c>
      <c r="M67" s="126">
        <v>192.128050061945</v>
      </c>
      <c r="N67" s="221">
        <v>188.9257810669904</v>
      </c>
      <c r="O67" s="125">
        <v>207.68821054046271</v>
      </c>
      <c r="P67" s="42">
        <f t="shared" si="2"/>
        <v>-8.4296007584049537E-2</v>
      </c>
      <c r="Q67" s="76"/>
    </row>
    <row r="68" spans="1:17" ht="15" customHeight="1">
      <c r="A68" s="22"/>
      <c r="B68" s="206">
        <v>2024</v>
      </c>
      <c r="C68" s="220">
        <v>188.99783012638693</v>
      </c>
      <c r="D68" s="291">
        <v>202.43435772782627</v>
      </c>
      <c r="E68" s="291">
        <v>203.58112786505814</v>
      </c>
      <c r="F68" s="291">
        <v>202.87944312331973</v>
      </c>
      <c r="G68" s="291">
        <v>202.8757525198271</v>
      </c>
      <c r="H68" s="221">
        <v>191.54099993368212</v>
      </c>
      <c r="I68" s="291">
        <v>209.03367671618076</v>
      </c>
      <c r="J68" s="291">
        <v>213.74334557958286</v>
      </c>
      <c r="K68" s="291">
        <v>218.25468366539627</v>
      </c>
      <c r="L68" s="291">
        <v>218.56370839909147</v>
      </c>
      <c r="M68" s="292">
        <v>224.83589204845512</v>
      </c>
      <c r="N68" s="292">
        <v>229.15116509350361</v>
      </c>
      <c r="O68" s="125">
        <v>208.70005270692596</v>
      </c>
      <c r="P68" s="42">
        <f t="shared" si="2"/>
        <v>4.8719287620138108E-3</v>
      </c>
      <c r="Q68" s="286"/>
    </row>
    <row r="69" spans="1:17" ht="15" customHeight="1">
      <c r="A69" s="6"/>
      <c r="B69" s="206">
        <v>2025</v>
      </c>
      <c r="C69" s="220">
        <v>238.3837448020885</v>
      </c>
      <c r="D69" s="291">
        <v>231.72176237886342</v>
      </c>
      <c r="E69" s="291">
        <v>231.06207245224908</v>
      </c>
      <c r="F69" s="291">
        <v>225.00309556818544</v>
      </c>
      <c r="G69" s="291">
        <v>224.90133970231548</v>
      </c>
      <c r="H69" s="221">
        <v>223.81626618915374</v>
      </c>
      <c r="I69" s="291">
        <v>223.7078964055132</v>
      </c>
      <c r="J69" s="291">
        <v>224.43037396714297</v>
      </c>
      <c r="K69" s="291">
        <v>224.41453376404644</v>
      </c>
      <c r="L69" s="291">
        <v>223.55683677220128</v>
      </c>
      <c r="M69" s="292">
        <v>223.10498784836358</v>
      </c>
      <c r="N69" s="292">
        <v>221.5147758129842</v>
      </c>
      <c r="O69" s="125">
        <v>225.82868299028016</v>
      </c>
      <c r="P69" s="42">
        <f t="shared" si="2"/>
        <v>8.2072956193296465E-2</v>
      </c>
      <c r="Q69" s="95"/>
    </row>
    <row r="70" spans="1:17" ht="15" customHeight="1" thickBot="1">
      <c r="A70" s="6"/>
      <c r="B70" s="207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128"/>
      <c r="P70" s="50"/>
      <c r="Q70" s="95"/>
    </row>
    <row r="71" spans="1:17" ht="14.4" customHeight="1">
      <c r="A71" s="6"/>
      <c r="B71" s="87" t="s">
        <v>42</v>
      </c>
      <c r="C71" s="32"/>
      <c r="D71" s="32"/>
      <c r="E71" s="32"/>
      <c r="F71" s="32"/>
      <c r="G71" s="32"/>
      <c r="H71" s="7"/>
      <c r="I71" s="52"/>
      <c r="J71" s="52"/>
      <c r="K71" s="52"/>
      <c r="L71" s="274"/>
      <c r="M71" s="274"/>
      <c r="N71" s="275"/>
      <c r="O71" s="217"/>
      <c r="P71" s="112"/>
      <c r="Q71" s="113"/>
    </row>
    <row r="72" spans="1:17" ht="14.4" customHeight="1">
      <c r="A72" s="6"/>
      <c r="B72" s="14"/>
      <c r="C72" s="39"/>
      <c r="D72" s="39"/>
      <c r="E72" s="39"/>
      <c r="F72" s="39"/>
      <c r="G72" s="39"/>
      <c r="H72" s="7"/>
      <c r="I72" s="7"/>
      <c r="J72" s="7"/>
      <c r="K72" s="7"/>
      <c r="L72" s="7"/>
      <c r="M72" s="7"/>
      <c r="N72" s="39"/>
      <c r="O72" s="271"/>
      <c r="P72" s="115"/>
      <c r="Q72" s="113"/>
    </row>
    <row r="73" spans="1:17" ht="14.4" customHeight="1">
      <c r="A73" s="6"/>
      <c r="B73" s="60" t="s">
        <v>21</v>
      </c>
      <c r="C73" s="15"/>
      <c r="D73" s="15"/>
      <c r="E73" s="15"/>
      <c r="F73" s="15"/>
      <c r="G73" s="15"/>
      <c r="H73" s="15"/>
      <c r="I73" s="7"/>
      <c r="J73" s="7"/>
      <c r="K73" s="7"/>
      <c r="L73" s="7"/>
      <c r="M73" s="7"/>
      <c r="N73" s="7"/>
      <c r="O73" s="7"/>
      <c r="P73" s="7"/>
      <c r="Q73" s="95"/>
    </row>
    <row r="74" spans="1:17" ht="16.5" customHeight="1">
      <c r="A74" s="51"/>
      <c r="B74" s="129"/>
      <c r="C74" s="65" t="s">
        <v>22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51"/>
      <c r="B75" s="64"/>
      <c r="C75" s="65" t="s">
        <v>23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17"/>
    </row>
    <row r="76" spans="1:17" ht="14.4" customHeight="1">
      <c r="A76" s="51"/>
      <c r="B76" s="130"/>
      <c r="C76" s="65" t="s">
        <v>24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6"/>
      <c r="B77" s="8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5"/>
    </row>
    <row r="78" spans="1:17" ht="14.4" customHeight="1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5"/>
    </row>
    <row r="79" spans="1:17" ht="14.4" customHeight="1">
      <c r="A79" s="90"/>
      <c r="B79" s="91"/>
      <c r="C79" s="132"/>
      <c r="D79" s="132"/>
      <c r="E79" s="132"/>
      <c r="F79" s="133"/>
      <c r="G79" s="133"/>
      <c r="H79" s="133"/>
      <c r="I79" s="133"/>
      <c r="J79" s="133"/>
      <c r="K79" s="133"/>
      <c r="L79" s="132"/>
      <c r="M79" s="91"/>
      <c r="N79" s="91"/>
      <c r="O79" s="91"/>
      <c r="P79" s="91"/>
      <c r="Q79" s="134"/>
    </row>
  </sheetData>
  <mergeCells count="4">
    <mergeCell ref="F10:J10"/>
    <mergeCell ref="G12:I12"/>
    <mergeCell ref="G32:I32"/>
    <mergeCell ref="F53:J53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8"/>
  <sheetViews>
    <sheetView showGridLines="0" tabSelected="1" zoomScale="80" zoomScaleNormal="80" workbookViewId="0">
      <pane xSplit="2" ySplit="7" topLeftCell="C284" activePane="bottomRight" state="frozen"/>
      <selection pane="topRight" activeCell="C1" sqref="C1"/>
      <selection pane="bottomLeft" activeCell="A8" sqref="A8"/>
      <selection pane="bottomRight" activeCell="I299" sqref="I299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25" t="s">
        <v>49</v>
      </c>
      <c r="D5" s="326"/>
      <c r="E5" s="326"/>
      <c r="F5" s="326"/>
      <c r="G5" s="326"/>
      <c r="H5" s="326"/>
      <c r="I5" s="326"/>
      <c r="J5" s="326"/>
      <c r="K5" s="327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95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56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56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57">
        <f t="shared" si="18"/>
        <v>14.07</v>
      </c>
      <c r="D271" s="258">
        <v>0</v>
      </c>
      <c r="E271" s="259">
        <v>14.07</v>
      </c>
      <c r="F271" s="260">
        <f t="shared" si="19"/>
        <v>0.35798793985191973</v>
      </c>
      <c r="G271" s="261">
        <f t="shared" si="17"/>
        <v>0.35798793985191973</v>
      </c>
      <c r="H271" s="262">
        <v>39.302999999999997</v>
      </c>
      <c r="I271" s="263">
        <v>3.8312584380668563E-2</v>
      </c>
      <c r="J271" s="264">
        <v>3.3991968749184961E-2</v>
      </c>
      <c r="K271" s="265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56">
        <f t="shared" si="18"/>
        <v>14.202466787634474</v>
      </c>
      <c r="D272" s="231">
        <v>2.4667876344748397E-3</v>
      </c>
      <c r="E272" s="256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66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56">
        <f t="shared" si="18"/>
        <v>15.434719101666696</v>
      </c>
      <c r="D273" s="231">
        <f>0.444719101666695</f>
        <v>0.44471910166669498</v>
      </c>
      <c r="E273" s="256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2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56">
        <f>E274+D274</f>
        <v>16.136467771275814</v>
      </c>
      <c r="D274" s="231">
        <f>0.446467771275814</f>
        <v>0.446467771275814</v>
      </c>
      <c r="E274" s="256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2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56">
        <f t="shared" ref="C275:C289" si="21">E275+D275</f>
        <v>16.291173494065244</v>
      </c>
      <c r="D275" s="231">
        <v>0.45117349406524504</v>
      </c>
      <c r="E275" s="256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2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56">
        <f t="shared" si="21"/>
        <v>16.307808885434902</v>
      </c>
      <c r="D276" s="231">
        <v>0.45780888543490289</v>
      </c>
      <c r="E276" s="256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2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56">
        <f t="shared" si="21"/>
        <v>15.35</v>
      </c>
      <c r="D277" s="231">
        <v>0</v>
      </c>
      <c r="E277" s="256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56">
        <f t="shared" si="21"/>
        <v>16.048750103626539</v>
      </c>
      <c r="D278" s="231">
        <v>0.69875010362654011</v>
      </c>
      <c r="E278" s="256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2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56">
        <f t="shared" si="21"/>
        <v>16.257094942730532</v>
      </c>
      <c r="D279" s="231">
        <f>0.838698726322594+0.0949915635205971+0.0934046528873418</f>
        <v>1.0270949427305329</v>
      </c>
      <c r="E279" s="256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2" t="s">
        <v>100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56">
        <f t="shared" si="21"/>
        <v>16.555598977904481</v>
      </c>
      <c r="D280" s="231">
        <f>0.836159517806744+0.0955175791228022+0.0939218809749354</f>
        <v>1.0255989779044816</v>
      </c>
      <c r="E280" s="256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2" t="s">
        <v>100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56">
        <f t="shared" si="21"/>
        <v>16.268556828232569</v>
      </c>
      <c r="D281" s="231">
        <f>0.838805682834601+0.0956747344763428+0.0940764109216256</f>
        <v>1.0285568282325694</v>
      </c>
      <c r="E281" s="256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2" t="s">
        <v>100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56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2" t="s">
        <v>101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42">
        <v>45627</v>
      </c>
      <c r="C283" s="231">
        <f t="shared" si="21"/>
        <v>17.254154066110118</v>
      </c>
      <c r="D283" s="231">
        <f>0.566933052419144+0.0943990126420995+0.0928220010488745</f>
        <v>0.75415406611011804</v>
      </c>
      <c r="E283" s="256">
        <v>16.5</v>
      </c>
      <c r="F283" s="209">
        <f t="shared" si="22"/>
        <v>0.3920596711152291</v>
      </c>
      <c r="G283" s="210">
        <f t="shared" si="17"/>
        <v>0.37492331114090299</v>
      </c>
      <c r="H283" s="211">
        <v>44.009</v>
      </c>
      <c r="I283" s="212">
        <v>3.8215322853428969E-2</v>
      </c>
      <c r="J283" s="213">
        <v>3.4887538668535875E-2</v>
      </c>
      <c r="K283" s="244">
        <f t="shared" si="20"/>
        <v>229.15116509350361</v>
      </c>
      <c r="L283" s="272" t="s">
        <v>102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32">
        <v>45658</v>
      </c>
      <c r="C284" s="234">
        <f t="shared" si="21"/>
        <v>18.134875224364666</v>
      </c>
      <c r="D284" s="234">
        <f>0.482523000428033+0.600672949706147+0.0916048031509924+0.0900744710794916</f>
        <v>1.2648752243646642</v>
      </c>
      <c r="E284" s="302">
        <v>16.87</v>
      </c>
      <c r="F284" s="236">
        <f t="shared" si="22"/>
        <v>0.41508068721365682</v>
      </c>
      <c r="G284" s="237">
        <f t="shared" si="17"/>
        <v>0.38612954909590297</v>
      </c>
      <c r="H284" s="238">
        <v>43.69</v>
      </c>
      <c r="I284" s="239">
        <v>3.8773369650315193E-2</v>
      </c>
      <c r="J284" s="240">
        <v>3.5085168773639756E-2</v>
      </c>
      <c r="K284" s="241">
        <f t="shared" si="20"/>
        <v>238.3837448020885</v>
      </c>
      <c r="L284" s="303" t="s">
        <v>103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56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2" t="s">
        <v>104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56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2" t="s">
        <v>104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56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2" t="s">
        <v>105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56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2" t="s">
        <v>105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56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2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294">
        <v>17.492803732989618</v>
      </c>
      <c r="D290" s="294">
        <v>3.6672271520630607E-2</v>
      </c>
      <c r="E290" s="293">
        <v>17.492803732989618</v>
      </c>
      <c r="F290" s="295">
        <v>0.43464701418748736</v>
      </c>
      <c r="G290" s="296">
        <v>0.43464701418748736</v>
      </c>
      <c r="H290" s="297">
        <v>40.246000000000002</v>
      </c>
      <c r="I290" s="298">
        <v>3.9921896980652731E-2</v>
      </c>
      <c r="J290" s="299">
        <v>3.5995425867665826E-2</v>
      </c>
      <c r="K290" s="300">
        <f t="shared" si="20"/>
        <v>223.7078964055132</v>
      </c>
      <c r="L290" s="272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42">
        <v>45870</v>
      </c>
      <c r="C291" s="294">
        <v>17.255416625059713</v>
      </c>
      <c r="D291" s="294">
        <v>2.0172130174670733E-2</v>
      </c>
      <c r="E291" s="293">
        <v>17.255416625059713</v>
      </c>
      <c r="F291" s="295">
        <v>0.43092217428913199</v>
      </c>
      <c r="G291" s="296">
        <v>0.43092217428913199</v>
      </c>
      <c r="H291" s="297">
        <v>40.042999999999999</v>
      </c>
      <c r="I291" s="298">
        <v>3.8706597420352519E-2</v>
      </c>
      <c r="J291" s="299">
        <v>3.5939411400485163E-2</v>
      </c>
      <c r="K291" s="300">
        <f t="shared" si="20"/>
        <v>224.43037396714297</v>
      </c>
      <c r="L291" s="272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42">
        <v>45901</v>
      </c>
      <c r="C292" s="294">
        <v>17.321588822285158</v>
      </c>
      <c r="D292" s="294">
        <v>1.9344958474494831E-2</v>
      </c>
      <c r="E292" s="293">
        <v>17.321588822285158</v>
      </c>
      <c r="F292" s="295">
        <v>0.43336474411521536</v>
      </c>
      <c r="G292" s="296">
        <v>0.43336474411521536</v>
      </c>
      <c r="H292" s="297">
        <v>39.97</v>
      </c>
      <c r="I292" s="298">
        <v>3.8982627379481667E-2</v>
      </c>
      <c r="J292" s="299">
        <v>3.5954927886757138E-2</v>
      </c>
      <c r="K292" s="300">
        <f t="shared" si="20"/>
        <v>224.41453376404644</v>
      </c>
      <c r="L292" s="272"/>
      <c r="M292" s="202"/>
      <c r="N292" s="202"/>
      <c r="O292" s="203"/>
      <c r="P292" s="202"/>
      <c r="Q292" s="202"/>
      <c r="R292" s="204"/>
    </row>
    <row r="293" spans="1:18" s="205" customFormat="1" ht="14.4" customHeight="1">
      <c r="A293" s="200"/>
      <c r="B293" s="242">
        <v>45931</v>
      </c>
      <c r="C293" s="294">
        <v>17.093485097068353</v>
      </c>
      <c r="D293" s="294">
        <v>1.8347887022889656E-2</v>
      </c>
      <c r="E293" s="293">
        <v>17.093485097068353</v>
      </c>
      <c r="F293" s="295">
        <v>0.42816133800236333</v>
      </c>
      <c r="G293" s="296">
        <v>0.42816133800236333</v>
      </c>
      <c r="H293" s="297">
        <v>39.923000000000002</v>
      </c>
      <c r="I293" s="298">
        <v>3.8772387806224523E-2</v>
      </c>
      <c r="J293" s="299">
        <v>3.5462052252551224E-2</v>
      </c>
      <c r="K293" s="300">
        <f t="shared" si="20"/>
        <v>223.55683677220128</v>
      </c>
      <c r="L293" s="272"/>
      <c r="M293" s="202"/>
      <c r="N293" s="202"/>
      <c r="O293" s="203"/>
      <c r="P293" s="202"/>
      <c r="Q293" s="202"/>
      <c r="R293" s="204"/>
    </row>
    <row r="294" spans="1:18" s="205" customFormat="1" ht="14.4" customHeight="1">
      <c r="A294" s="200"/>
      <c r="B294" s="242">
        <v>45962</v>
      </c>
      <c r="C294" s="294">
        <v>16.904293415671894</v>
      </c>
      <c r="D294" s="294">
        <v>7.3218270935459214E-3</v>
      </c>
      <c r="E294" s="293">
        <v>16.904293415671894</v>
      </c>
      <c r="F294" s="295">
        <v>0.42554358613613674</v>
      </c>
      <c r="G294" s="296">
        <v>0.42554358613613674</v>
      </c>
      <c r="H294" s="297">
        <v>39.723999999999997</v>
      </c>
      <c r="I294" s="298">
        <v>3.8501859664163016E-2</v>
      </c>
      <c r="J294" s="299">
        <v>3.5059630436523832E-2</v>
      </c>
      <c r="K294" s="300">
        <f t="shared" si="20"/>
        <v>223.10498784836355</v>
      </c>
      <c r="L294" s="272"/>
      <c r="M294" s="202"/>
      <c r="N294" s="202"/>
      <c r="O294" s="203"/>
      <c r="P294" s="202"/>
      <c r="Q294" s="202"/>
      <c r="R294" s="204"/>
    </row>
    <row r="295" spans="1:18" s="205" customFormat="1" ht="14.4" customHeight="1">
      <c r="A295" s="200"/>
      <c r="B295" s="242">
        <v>45992</v>
      </c>
      <c r="C295" s="294">
        <v>16.77416666108482</v>
      </c>
      <c r="D295" s="294">
        <v>6.7370038160060441E-3</v>
      </c>
      <c r="E295" s="293">
        <v>16.77416666108482</v>
      </c>
      <c r="F295" s="295">
        <v>0.42846986285945537</v>
      </c>
      <c r="G295" s="296">
        <v>0.42846986285945537</v>
      </c>
      <c r="H295" s="297">
        <v>39.149000000000001</v>
      </c>
      <c r="I295" s="298">
        <v>3.8844812809281072E-2</v>
      </c>
      <c r="J295" s="299">
        <v>3.4674430502197214E-2</v>
      </c>
      <c r="K295" s="300">
        <f t="shared" si="20"/>
        <v>221.5147758129842</v>
      </c>
      <c r="L295" s="272"/>
      <c r="M295" s="202"/>
      <c r="N295" s="202"/>
      <c r="O295" s="203"/>
      <c r="P295" s="202"/>
      <c r="Q295" s="202"/>
      <c r="R295" s="204"/>
    </row>
    <row r="296" spans="1:18" s="205" customFormat="1" ht="14.4" customHeight="1">
      <c r="A296" s="200"/>
      <c r="B296" s="355">
        <v>46023</v>
      </c>
      <c r="C296" s="356">
        <v>16.087724443768948</v>
      </c>
      <c r="D296" s="356">
        <v>7.1333961988045451E-3</v>
      </c>
      <c r="E296" s="357">
        <v>16.087724443768948</v>
      </c>
      <c r="F296" s="358">
        <v>0.41852609182780376</v>
      </c>
      <c r="G296" s="359">
        <v>0.41852609182780376</v>
      </c>
      <c r="H296" s="360">
        <v>38.439</v>
      </c>
      <c r="I296" s="361">
        <v>3.9941008548791256E-2</v>
      </c>
      <c r="J296" s="362">
        <v>3.516845399119628E-2</v>
      </c>
      <c r="K296" s="363">
        <v>207.9518268033307</v>
      </c>
      <c r="L296" s="364"/>
      <c r="M296" s="202"/>
      <c r="N296" s="202"/>
      <c r="O296" s="203"/>
      <c r="P296" s="202"/>
      <c r="Q296" s="202"/>
      <c r="R296" s="204"/>
    </row>
    <row r="297" spans="1:18" s="205" customFormat="1" ht="14.4" customHeight="1">
      <c r="A297" s="200"/>
      <c r="B297" s="268"/>
      <c r="C297" s="256"/>
      <c r="D297" s="256"/>
      <c r="E297" s="256"/>
      <c r="F297" s="201"/>
      <c r="G297" s="201"/>
      <c r="H297" s="256"/>
      <c r="I297" s="269"/>
      <c r="J297" s="269"/>
      <c r="K297" s="256"/>
      <c r="L297" s="267"/>
      <c r="M297" s="202"/>
      <c r="N297" s="202"/>
      <c r="O297" s="203"/>
      <c r="P297" s="202"/>
      <c r="Q297" s="202"/>
      <c r="R297" s="204"/>
    </row>
    <row r="298" spans="1:18" ht="14.4" customHeight="1">
      <c r="A298" s="6"/>
      <c r="B298" s="11" t="s">
        <v>94</v>
      </c>
      <c r="C298" s="15"/>
      <c r="D298" s="15"/>
      <c r="E298" s="194"/>
      <c r="F298" s="15"/>
      <c r="G298" s="15"/>
      <c r="H298" s="15"/>
      <c r="I298" s="15"/>
      <c r="J298" s="15"/>
      <c r="K298" s="15"/>
      <c r="L298" s="15"/>
      <c r="M298" s="15"/>
      <c r="N298" s="15"/>
      <c r="O298" s="18"/>
      <c r="P298" s="7"/>
      <c r="Q298" s="7"/>
      <c r="R298" s="95"/>
    </row>
    <row r="299" spans="1:18" ht="14.4" customHeight="1">
      <c r="A299" s="6"/>
      <c r="B299" s="11" t="s">
        <v>95</v>
      </c>
      <c r="C299" s="15"/>
      <c r="D299" s="15"/>
      <c r="E299" s="194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5"/>
    </row>
    <row r="300" spans="1:18" ht="14.4" customHeight="1">
      <c r="A300" s="6"/>
      <c r="B300" s="14" t="s">
        <v>96</v>
      </c>
      <c r="C300" s="15"/>
      <c r="D300" s="15"/>
      <c r="E300" s="194"/>
      <c r="F300" s="15"/>
      <c r="G300" s="15"/>
      <c r="H300" s="15"/>
      <c r="I300" s="15"/>
      <c r="J300" s="15"/>
      <c r="K300" s="15"/>
      <c r="L300" s="15"/>
      <c r="M300" s="15"/>
      <c r="N300" s="15"/>
      <c r="O300" s="18"/>
      <c r="P300" s="7"/>
      <c r="Q300" s="7"/>
      <c r="R300" s="95"/>
    </row>
    <row r="301" spans="1:18" ht="14.4" customHeight="1">
      <c r="A301" s="6"/>
      <c r="B301" s="195"/>
      <c r="C301" s="15"/>
      <c r="D301" s="15"/>
      <c r="E301" s="194"/>
      <c r="F301" s="15"/>
      <c r="G301" s="15"/>
      <c r="H301" s="15"/>
      <c r="I301" s="15"/>
      <c r="J301" s="15"/>
      <c r="K301" s="15"/>
      <c r="L301" s="15"/>
      <c r="M301" s="7"/>
      <c r="N301" s="7"/>
      <c r="O301" s="18"/>
      <c r="P301" s="7"/>
      <c r="Q301" s="7"/>
      <c r="R301" s="95"/>
    </row>
    <row r="302" spans="1:18" ht="15.75" customHeight="1">
      <c r="A302" s="51"/>
      <c r="B302" s="129"/>
      <c r="C302" s="65" t="s">
        <v>22</v>
      </c>
      <c r="D302" s="58"/>
      <c r="E302" s="194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196"/>
    </row>
    <row r="303" spans="1:18" ht="14.4" customHeight="1">
      <c r="A303" s="51"/>
      <c r="B303" s="130"/>
      <c r="C303" s="65" t="s">
        <v>24</v>
      </c>
      <c r="D303" s="58"/>
      <c r="E303" s="194"/>
      <c r="F303" s="58"/>
      <c r="G303" s="58"/>
      <c r="H303" s="58"/>
      <c r="I303" s="58"/>
      <c r="J303" s="58"/>
      <c r="K303" s="58"/>
      <c r="L303" s="58"/>
      <c r="M303" s="58"/>
      <c r="N303" s="67"/>
      <c r="O303" s="7"/>
      <c r="P303" s="58"/>
      <c r="Q303" s="58"/>
      <c r="R303" s="196"/>
    </row>
    <row r="304" spans="1:18" ht="14.4" customHeight="1">
      <c r="A304" s="6"/>
      <c r="B304" s="88"/>
      <c r="C304" s="197"/>
      <c r="D304" s="7"/>
      <c r="E304" s="194"/>
      <c r="F304" s="197"/>
      <c r="G304" s="7"/>
      <c r="H304" s="197"/>
      <c r="I304" s="197"/>
      <c r="J304" s="197"/>
      <c r="K304" s="197"/>
      <c r="L304" s="7"/>
      <c r="M304" s="7"/>
      <c r="N304" s="7"/>
      <c r="O304" s="7"/>
      <c r="P304" s="7"/>
      <c r="Q304" s="7"/>
      <c r="R304" s="95"/>
    </row>
    <row r="305" spans="1:18" ht="14.4" customHeight="1">
      <c r="A305" s="6"/>
      <c r="B305" s="7"/>
      <c r="C305" s="197"/>
      <c r="D305" s="7"/>
      <c r="E305" s="194"/>
      <c r="F305" s="197"/>
      <c r="G305" s="7"/>
      <c r="H305" s="197"/>
      <c r="I305" s="197"/>
      <c r="J305" s="197"/>
      <c r="K305" s="197"/>
      <c r="L305" s="7"/>
      <c r="M305" s="7"/>
      <c r="N305" s="7"/>
      <c r="O305" s="7"/>
      <c r="P305" s="7"/>
      <c r="Q305" s="7"/>
      <c r="R305" s="95"/>
    </row>
    <row r="306" spans="1:18" ht="14.4" customHeight="1">
      <c r="A306" s="90"/>
      <c r="B306" s="91"/>
      <c r="C306" s="198"/>
      <c r="D306" s="91"/>
      <c r="E306" s="91"/>
      <c r="F306" s="198"/>
      <c r="G306" s="91"/>
      <c r="H306" s="198"/>
      <c r="I306" s="198"/>
      <c r="J306" s="198"/>
      <c r="K306" s="198"/>
      <c r="L306" s="91"/>
      <c r="M306" s="91"/>
      <c r="N306" s="91"/>
      <c r="O306" s="91"/>
      <c r="P306" s="91"/>
      <c r="Q306" s="91"/>
      <c r="R306" s="134"/>
    </row>
    <row r="309" spans="1:18" ht="14.4" customHeight="1">
      <c r="C309" s="301"/>
    </row>
    <row r="310" spans="1:18" ht="14.4" customHeight="1">
      <c r="C310" s="301"/>
    </row>
    <row r="311" spans="1:18" ht="14.4" customHeight="1">
      <c r="C311" s="301"/>
    </row>
    <row r="312" spans="1:18" ht="14.4" customHeight="1">
      <c r="C312" s="301"/>
    </row>
    <row r="313" spans="1:18" ht="14.4" customHeight="1">
      <c r="C313" s="301"/>
    </row>
    <row r="314" spans="1:18" ht="14.4" customHeight="1">
      <c r="C314" s="301"/>
    </row>
    <row r="315" spans="1:18" ht="14.4" customHeight="1">
      <c r="C315" s="301"/>
    </row>
    <row r="316" spans="1:18" ht="14.4" customHeight="1">
      <c r="C316" s="301"/>
    </row>
    <row r="317" spans="1:18" ht="14.4" customHeight="1">
      <c r="C317" s="301"/>
    </row>
    <row r="318" spans="1:18" ht="14.4" customHeight="1">
      <c r="C318" s="301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2026-02-19T19:26:05Z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