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01" documentId="8_{02B03BE6-5D81-4995-BE9F-460302C17A3E}" xr6:coauthVersionLast="47" xr6:coauthVersionMax="47" xr10:uidLastSave="{DAB017D5-30C5-4896-BEA4-5348A32A5779}"/>
  <bookViews>
    <workbookView xWindow="-120" yWindow="-120" windowWidth="29040" windowHeight="15720" activeTab="1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5" l="1"/>
  <c r="F33" i="5" s="1"/>
  <c r="E57" i="5"/>
  <c r="F57" i="5" s="1"/>
  <c r="D57" i="5" l="1"/>
  <c r="D33" i="5"/>
  <c r="N80" i="2" l="1"/>
  <c r="O32" i="2" l="1"/>
  <c r="P79" i="2"/>
  <c r="O76" i="2"/>
  <c r="O77" i="2"/>
  <c r="O78" i="2"/>
  <c r="P78" i="2"/>
  <c r="L26" i="5"/>
  <c r="L27" i="5"/>
  <c r="L28" i="5"/>
  <c r="L29" i="5"/>
  <c r="L53" i="5"/>
  <c r="J53" i="5"/>
  <c r="J29" i="5"/>
  <c r="L25" i="5"/>
  <c r="O54" i="2"/>
  <c r="P54" i="2" s="1"/>
  <c r="P55" i="2"/>
  <c r="O30" i="2"/>
  <c r="P77" i="2" s="1"/>
  <c r="H53" i="5"/>
  <c r="H29" i="5"/>
  <c r="F29" i="5"/>
  <c r="F53" i="5"/>
  <c r="D29" i="5"/>
  <c r="D53" i="5"/>
  <c r="J52" i="5"/>
  <c r="J28" i="5"/>
  <c r="L52" i="5"/>
  <c r="O53" i="2"/>
  <c r="O29" i="2"/>
  <c r="P76" i="2" s="1"/>
  <c r="O63" i="2"/>
  <c r="O64" i="2"/>
  <c r="O66" i="2"/>
  <c r="O70" i="2"/>
  <c r="O74" i="2"/>
  <c r="O75" i="2"/>
  <c r="H52" i="5"/>
  <c r="H28" i="5"/>
  <c r="F52" i="5"/>
  <c r="F28" i="5"/>
  <c r="D28" i="5"/>
  <c r="D52" i="5"/>
  <c r="O28" i="2"/>
  <c r="O52" i="2"/>
  <c r="O27" i="2"/>
  <c r="O51" i="2"/>
  <c r="O26" i="2"/>
  <c r="O50" i="2"/>
  <c r="O25" i="2"/>
  <c r="P26" i="2" s="1"/>
  <c r="O49" i="2"/>
  <c r="P50" i="2" s="1"/>
  <c r="O24" i="2"/>
  <c r="O48" i="2"/>
  <c r="P49" i="2" s="1"/>
  <c r="O23" i="2"/>
  <c r="O47" i="2"/>
  <c r="O22" i="2"/>
  <c r="P23" i="2" s="1"/>
  <c r="O46" i="2"/>
  <c r="P69" i="2" s="1"/>
  <c r="O21" i="2"/>
  <c r="O45" i="2"/>
  <c r="P45" i="2" s="1"/>
  <c r="O20" i="2"/>
  <c r="O44" i="2"/>
  <c r="O19" i="2"/>
  <c r="O43" i="2"/>
  <c r="O18" i="2"/>
  <c r="O42" i="2"/>
  <c r="O17" i="2"/>
  <c r="P18" i="2" s="1"/>
  <c r="O41" i="2"/>
  <c r="O16" i="2"/>
  <c r="O40" i="2"/>
  <c r="L51" i="5"/>
  <c r="J27" i="5"/>
  <c r="J51" i="5"/>
  <c r="H27" i="5"/>
  <c r="H51" i="5"/>
  <c r="F27" i="5"/>
  <c r="F51" i="5"/>
  <c r="D27" i="5"/>
  <c r="D51" i="5"/>
  <c r="O67" i="2"/>
  <c r="O65" i="2"/>
  <c r="J26" i="5"/>
  <c r="L50" i="5"/>
  <c r="J50" i="5"/>
  <c r="H50" i="5"/>
  <c r="F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2"/>
  <c r="L23" i="5"/>
  <c r="O71" i="2"/>
  <c r="O69" i="2"/>
  <c r="O68" i="2"/>
  <c r="O73" i="2"/>
  <c r="P20" i="2"/>
  <c r="P70" i="2" l="1"/>
  <c r="P74" i="2"/>
  <c r="P68" i="2"/>
  <c r="P52" i="2"/>
  <c r="P24" i="2"/>
  <c r="P42" i="2"/>
  <c r="P43" i="2"/>
  <c r="P44" i="2"/>
  <c r="P51" i="2"/>
  <c r="P53" i="2"/>
  <c r="P66" i="2"/>
  <c r="P48" i="2"/>
  <c r="P75" i="2"/>
  <c r="P47" i="2"/>
  <c r="P19" i="2"/>
  <c r="P28" i="2"/>
  <c r="P27" i="2"/>
  <c r="P67" i="2"/>
  <c r="P63" i="2"/>
  <c r="P71" i="2"/>
  <c r="P25" i="2"/>
  <c r="P41" i="2"/>
  <c r="P21" i="2"/>
  <c r="P17" i="2"/>
  <c r="P46" i="2"/>
  <c r="P29" i="2"/>
  <c r="P22" i="2"/>
  <c r="P32" i="2"/>
  <c r="P31" i="2"/>
  <c r="P72" i="2"/>
  <c r="P64" i="2"/>
  <c r="P30" i="2"/>
  <c r="P65" i="2"/>
  <c r="P73" i="2"/>
</calcChain>
</file>

<file path=xl/sharedStrings.xml><?xml version="1.0" encoding="utf-8"?>
<sst xmlns="http://schemas.openxmlformats.org/spreadsheetml/2006/main" count="729" uniqueCount="112">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</sst>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22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1"/>
  <sheetViews>
    <sheetView showGridLines="0" workbookViewId="0">
      <selection activeCell="M36" sqref="M36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09" t="s">
        <v>22</v>
      </c>
      <c r="H10" s="110"/>
      <c r="I10" s="110"/>
      <c r="J10" s="111"/>
      <c r="K10" s="27" t="s">
        <v>18</v>
      </c>
    </row>
    <row r="12" spans="2:18" ht="15.75" thickBot="1" x14ac:dyDescent="0.3"/>
    <row r="13" spans="2:18" ht="15.75" thickBot="1" x14ac:dyDescent="0.3">
      <c r="F13" s="1"/>
      <c r="G13" s="112" t="s">
        <v>85</v>
      </c>
      <c r="H13" s="113"/>
      <c r="I13" s="113"/>
      <c r="J13" s="114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27" si="2">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>O28/O27-1</f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>O29/O28-1</f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>SUM(C30:N30)</f>
        <v>58546151.069999993</v>
      </c>
      <c r="P30" s="80">
        <f>O30/O29-1</f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v>98508062.350000009</v>
      </c>
      <c r="P31" s="80">
        <f>O31/O30-1</f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>+SUM(C32:N32)</f>
        <v>40460615.330000013</v>
      </c>
      <c r="P32" s="80">
        <f>+O32/O30-1</f>
        <v>-0.30891075518143329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v>55147435.760000013</v>
      </c>
      <c r="P33" s="80">
        <v>0.36299053561625594</v>
      </c>
      <c r="Q33" s="95"/>
      <c r="R33" s="1"/>
    </row>
    <row r="34" spans="2:18" ht="15.75" thickBot="1" x14ac:dyDescent="0.3">
      <c r="B34" s="18">
        <v>2025</v>
      </c>
      <c r="C34" s="19">
        <v>4262289.49</v>
      </c>
      <c r="D34" s="89">
        <v>5046853.9999999991</v>
      </c>
      <c r="E34" s="19">
        <v>4040917.9399999985</v>
      </c>
      <c r="F34" s="89">
        <v>5159403.1299999952</v>
      </c>
      <c r="G34" s="89">
        <v>3758180.48</v>
      </c>
      <c r="H34" s="19">
        <v>3126740.3000000003</v>
      </c>
      <c r="I34" s="19">
        <v>6237852.4300000016</v>
      </c>
      <c r="J34" s="89">
        <v>4709808.6100000031</v>
      </c>
      <c r="K34" s="89">
        <v>4173074.5000000009</v>
      </c>
      <c r="L34" s="19"/>
      <c r="M34" s="19"/>
      <c r="N34" s="19"/>
      <c r="O34" s="17"/>
      <c r="P34" s="81"/>
      <c r="Q34" s="95"/>
      <c r="R34" s="1"/>
    </row>
    <row r="35" spans="2:18" x14ac:dyDescent="0.25"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7"/>
      <c r="P35" s="87"/>
      <c r="Q35" s="108"/>
      <c r="R35" s="1"/>
    </row>
    <row r="36" spans="2:18" ht="15.75" thickBot="1" x14ac:dyDescent="0.3">
      <c r="B36" s="33" t="s">
        <v>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8" ht="15.75" thickBot="1" x14ac:dyDescent="0.3">
      <c r="E37" s="1"/>
      <c r="G37" s="112" t="s">
        <v>0</v>
      </c>
      <c r="H37" s="113"/>
      <c r="I37" s="113"/>
      <c r="J37" s="114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  <c r="O39" s="5" t="s">
        <v>36</v>
      </c>
      <c r="P39" s="6" t="s">
        <v>14</v>
      </c>
    </row>
    <row r="40" spans="2:18" x14ac:dyDescent="0.25">
      <c r="B40" s="13">
        <v>2007</v>
      </c>
      <c r="C40" s="8">
        <v>1809.992</v>
      </c>
      <c r="D40" s="2">
        <v>1575</v>
      </c>
      <c r="E40" s="2">
        <v>875</v>
      </c>
      <c r="F40" s="2">
        <v>353.24</v>
      </c>
      <c r="G40" s="2">
        <v>425</v>
      </c>
      <c r="H40" s="2">
        <v>475</v>
      </c>
      <c r="I40" s="2">
        <v>337.49</v>
      </c>
      <c r="J40" s="2">
        <v>50</v>
      </c>
      <c r="K40" s="2">
        <v>100.78999999999999</v>
      </c>
      <c r="L40" s="2">
        <v>2050</v>
      </c>
      <c r="M40" s="2">
        <v>925</v>
      </c>
      <c r="N40" s="2">
        <v>1409.0720000000001</v>
      </c>
      <c r="O40" s="9">
        <f t="shared" ref="O40:O45" si="3">SUM(C40:N40)</f>
        <v>10385.583999999999</v>
      </c>
      <c r="P40" s="10"/>
    </row>
    <row r="41" spans="2:18" x14ac:dyDescent="0.25">
      <c r="B41" s="7">
        <v>2008</v>
      </c>
      <c r="C41" s="11">
        <v>1050</v>
      </c>
      <c r="D41" s="1">
        <v>2175</v>
      </c>
      <c r="E41" s="1">
        <v>1405.15</v>
      </c>
      <c r="F41" s="1">
        <v>525</v>
      </c>
      <c r="G41" s="1">
        <v>300</v>
      </c>
      <c r="H41" s="1">
        <v>144.85</v>
      </c>
      <c r="I41" s="1">
        <v>0</v>
      </c>
      <c r="J41" s="1">
        <v>100</v>
      </c>
      <c r="K41" s="1">
        <v>125</v>
      </c>
      <c r="L41" s="1">
        <v>268.75</v>
      </c>
      <c r="M41" s="1">
        <v>1176.28</v>
      </c>
      <c r="N41" s="1">
        <v>1945.1999999999998</v>
      </c>
      <c r="O41" s="12">
        <f t="shared" si="3"/>
        <v>9215.23</v>
      </c>
      <c r="P41" s="10">
        <f>+O41/O40-1</f>
        <v>-0.11269024447734466</v>
      </c>
    </row>
    <row r="42" spans="2:18" x14ac:dyDescent="0.25">
      <c r="B42" s="7">
        <v>2009</v>
      </c>
      <c r="C42" s="11">
        <v>4000</v>
      </c>
      <c r="D42" s="1">
        <v>2765</v>
      </c>
      <c r="E42" s="1">
        <v>2800.2</v>
      </c>
      <c r="F42" s="1">
        <v>1300</v>
      </c>
      <c r="G42" s="1">
        <v>1810.5</v>
      </c>
      <c r="H42" s="1">
        <v>607.16</v>
      </c>
      <c r="I42" s="1">
        <v>860</v>
      </c>
      <c r="J42" s="1">
        <v>291.91999999999996</v>
      </c>
      <c r="K42" s="1">
        <v>1425</v>
      </c>
      <c r="L42" s="1">
        <v>1415</v>
      </c>
      <c r="M42" s="1">
        <v>1385</v>
      </c>
      <c r="N42" s="1">
        <v>650</v>
      </c>
      <c r="O42" s="12">
        <f t="shared" si="3"/>
        <v>19309.78</v>
      </c>
      <c r="P42" s="10">
        <f>+O42/O41-1</f>
        <v>1.0954202987879849</v>
      </c>
    </row>
    <row r="43" spans="2:18" x14ac:dyDescent="0.25">
      <c r="B43" s="7">
        <v>2010</v>
      </c>
      <c r="C43" s="11">
        <v>1503</v>
      </c>
      <c r="D43" s="1">
        <v>1357.8</v>
      </c>
      <c r="E43" s="1">
        <v>1765.9</v>
      </c>
      <c r="F43" s="1">
        <v>425</v>
      </c>
      <c r="G43" s="1">
        <v>1019.75</v>
      </c>
      <c r="H43" s="1">
        <v>200</v>
      </c>
      <c r="I43" s="1">
        <v>75</v>
      </c>
      <c r="J43" s="1">
        <v>501</v>
      </c>
      <c r="K43" s="1">
        <v>1050</v>
      </c>
      <c r="L43" s="1">
        <v>1000</v>
      </c>
      <c r="M43" s="1">
        <v>1203</v>
      </c>
      <c r="N43" s="1">
        <v>1675</v>
      </c>
      <c r="O43" s="12">
        <f t="shared" si="3"/>
        <v>11775.45</v>
      </c>
      <c r="P43" s="10">
        <f>+O43/O42-1</f>
        <v>-0.39018207353993672</v>
      </c>
    </row>
    <row r="44" spans="2:18" x14ac:dyDescent="0.25">
      <c r="B44" s="7">
        <v>2011</v>
      </c>
      <c r="C44" s="11">
        <v>615</v>
      </c>
      <c r="D44" s="1">
        <v>1236.18</v>
      </c>
      <c r="E44" s="1">
        <v>1115</v>
      </c>
      <c r="F44" s="1">
        <v>797.18000000000006</v>
      </c>
      <c r="G44" s="1">
        <v>1125.8</v>
      </c>
      <c r="H44" s="1">
        <v>561</v>
      </c>
      <c r="I44" s="1">
        <v>957</v>
      </c>
      <c r="J44" s="1">
        <v>3921</v>
      </c>
      <c r="K44" s="1">
        <v>3998</v>
      </c>
      <c r="L44" s="1">
        <v>4211.75</v>
      </c>
      <c r="M44" s="1">
        <v>3614.5</v>
      </c>
      <c r="N44" s="1">
        <v>2224.25</v>
      </c>
      <c r="O44" s="12">
        <f t="shared" si="3"/>
        <v>24376.66</v>
      </c>
      <c r="P44" s="10">
        <f>+O44/O43-1</f>
        <v>1.0701255578343076</v>
      </c>
    </row>
    <row r="45" spans="2:18" x14ac:dyDescent="0.25">
      <c r="B45" s="7">
        <v>2012</v>
      </c>
      <c r="C45" s="11">
        <v>3042.5</v>
      </c>
      <c r="D45" s="1">
        <v>1587.18</v>
      </c>
      <c r="E45" s="1">
        <v>793</v>
      </c>
      <c r="F45" s="1">
        <v>765.5</v>
      </c>
      <c r="G45" s="1">
        <v>933.18000000000006</v>
      </c>
      <c r="H45" s="1">
        <v>547</v>
      </c>
      <c r="I45" s="1">
        <v>3090</v>
      </c>
      <c r="J45" s="1">
        <v>2168.5</v>
      </c>
      <c r="K45" s="1">
        <v>2443</v>
      </c>
      <c r="L45" s="1">
        <v>6405</v>
      </c>
      <c r="M45" s="1">
        <v>7206.5</v>
      </c>
      <c r="N45" s="1">
        <v>3873</v>
      </c>
      <c r="O45" s="12">
        <f t="shared" si="3"/>
        <v>32854.36</v>
      </c>
      <c r="P45" s="10">
        <f>+O45/O44-1</f>
        <v>0.34777939225472232</v>
      </c>
    </row>
    <row r="46" spans="2:18" x14ac:dyDescent="0.25">
      <c r="B46" s="7">
        <v>2013</v>
      </c>
      <c r="C46" s="11">
        <v>4070.5</v>
      </c>
      <c r="D46" s="1">
        <v>502</v>
      </c>
      <c r="E46" s="1">
        <v>1655</v>
      </c>
      <c r="F46" s="1">
        <v>3591</v>
      </c>
      <c r="G46" s="1">
        <v>3444.4</v>
      </c>
      <c r="H46" s="1">
        <v>975.15</v>
      </c>
      <c r="I46" s="1">
        <v>3064.5</v>
      </c>
      <c r="J46" s="1">
        <v>4405.75</v>
      </c>
      <c r="K46" s="1">
        <v>3949.25</v>
      </c>
      <c r="L46" s="1">
        <v>2278.25</v>
      </c>
      <c r="M46" s="1">
        <v>1626</v>
      </c>
      <c r="N46" s="1">
        <v>1332.5</v>
      </c>
      <c r="O46" s="12">
        <f t="shared" ref="O46:O51" si="4">SUM(C46:N46)</f>
        <v>30894.3</v>
      </c>
      <c r="P46" s="10">
        <f t="shared" ref="P46:P51" si="5">O46/O45-1</f>
        <v>-5.9659052862390261E-2</v>
      </c>
    </row>
    <row r="47" spans="2:18" x14ac:dyDescent="0.25">
      <c r="B47" s="7">
        <v>2014</v>
      </c>
      <c r="C47" s="11">
        <v>680</v>
      </c>
      <c r="D47" s="1">
        <v>1193.5</v>
      </c>
      <c r="E47" s="1">
        <v>2126</v>
      </c>
      <c r="F47" s="1">
        <v>645</v>
      </c>
      <c r="G47" s="1">
        <v>3581.1</v>
      </c>
      <c r="H47" s="1">
        <v>1262</v>
      </c>
      <c r="I47" s="1">
        <v>1177.5</v>
      </c>
      <c r="J47" s="1">
        <v>1775</v>
      </c>
      <c r="K47" s="1">
        <v>1025</v>
      </c>
      <c r="L47" s="1">
        <v>3286.1</v>
      </c>
      <c r="M47" s="1">
        <v>2683</v>
      </c>
      <c r="N47" s="1">
        <v>1538</v>
      </c>
      <c r="O47" s="12">
        <f t="shared" si="4"/>
        <v>20972.2</v>
      </c>
      <c r="P47" s="10">
        <f t="shared" si="5"/>
        <v>-0.32116280349449566</v>
      </c>
    </row>
    <row r="48" spans="2:18" x14ac:dyDescent="0.25">
      <c r="B48" s="7">
        <v>2015</v>
      </c>
      <c r="C48" s="11">
        <v>1881</v>
      </c>
      <c r="D48" s="1">
        <v>1377</v>
      </c>
      <c r="E48" s="1">
        <v>3700.8</v>
      </c>
      <c r="F48" s="1">
        <v>4165</v>
      </c>
      <c r="G48" s="1">
        <v>2371</v>
      </c>
      <c r="H48" s="1">
        <v>957.5</v>
      </c>
      <c r="I48" s="1">
        <v>2070</v>
      </c>
      <c r="J48" s="1">
        <v>2220.5250000000001</v>
      </c>
      <c r="K48" s="1">
        <v>1050</v>
      </c>
      <c r="L48" s="1">
        <v>2323.8999999999978</v>
      </c>
      <c r="M48" s="1">
        <v>3058</v>
      </c>
      <c r="N48" s="1">
        <v>627</v>
      </c>
      <c r="O48" s="12">
        <f t="shared" si="4"/>
        <v>25801.724999999999</v>
      </c>
      <c r="P48" s="10">
        <f t="shared" si="5"/>
        <v>0.23028223076262844</v>
      </c>
    </row>
    <row r="49" spans="2:17" x14ac:dyDescent="0.25">
      <c r="B49" s="7">
        <v>2016</v>
      </c>
      <c r="C49" s="11">
        <v>1111.1000000000001</v>
      </c>
      <c r="D49" s="1">
        <v>1512</v>
      </c>
      <c r="E49" s="1">
        <v>150</v>
      </c>
      <c r="F49" s="1">
        <v>1326</v>
      </c>
      <c r="G49" s="1">
        <v>562.5</v>
      </c>
      <c r="H49" s="1">
        <v>1728</v>
      </c>
      <c r="I49" s="1">
        <v>2030</v>
      </c>
      <c r="J49" s="1">
        <v>2858</v>
      </c>
      <c r="K49" s="1">
        <v>1498.6000000000004</v>
      </c>
      <c r="L49" s="1">
        <v>2368</v>
      </c>
      <c r="M49" s="1">
        <v>1189</v>
      </c>
      <c r="N49" s="1">
        <v>1078</v>
      </c>
      <c r="O49" s="12">
        <f t="shared" si="4"/>
        <v>17411.2</v>
      </c>
      <c r="P49" s="10">
        <f t="shared" si="5"/>
        <v>-0.32519240477138633</v>
      </c>
    </row>
    <row r="50" spans="2:17" x14ac:dyDescent="0.25">
      <c r="B50" s="7">
        <v>2017</v>
      </c>
      <c r="C50" s="11">
        <v>3017</v>
      </c>
      <c r="D50" s="1">
        <v>416</v>
      </c>
      <c r="E50" s="1">
        <v>738</v>
      </c>
      <c r="F50" s="1">
        <v>725</v>
      </c>
      <c r="G50" s="1">
        <v>332</v>
      </c>
      <c r="H50" s="1">
        <v>1070</v>
      </c>
      <c r="I50" s="1">
        <v>870</v>
      </c>
      <c r="J50" s="1">
        <v>1353</v>
      </c>
      <c r="K50" s="1">
        <v>980.32500000000005</v>
      </c>
      <c r="L50" s="1">
        <v>1012.5</v>
      </c>
      <c r="M50" s="1">
        <v>1379</v>
      </c>
      <c r="N50" s="1">
        <v>196</v>
      </c>
      <c r="O50" s="12">
        <f t="shared" si="4"/>
        <v>12088.825000000001</v>
      </c>
      <c r="P50" s="10">
        <f t="shared" si="5"/>
        <v>-0.30568685673589413</v>
      </c>
    </row>
    <row r="51" spans="2:17" x14ac:dyDescent="0.25">
      <c r="B51" s="7">
        <v>2018</v>
      </c>
      <c r="C51" s="11">
        <v>1202.7</v>
      </c>
      <c r="D51" s="1">
        <v>151</v>
      </c>
      <c r="E51" s="1">
        <v>249</v>
      </c>
      <c r="F51" s="1">
        <v>470</v>
      </c>
      <c r="G51" s="1">
        <v>648</v>
      </c>
      <c r="H51" s="1">
        <v>1787.4</v>
      </c>
      <c r="I51" s="1">
        <v>2112</v>
      </c>
      <c r="J51" s="1">
        <v>1174.5</v>
      </c>
      <c r="K51" s="1">
        <v>789.375</v>
      </c>
      <c r="L51" s="1">
        <v>4731.6000000000004</v>
      </c>
      <c r="M51" s="1">
        <v>1514.75</v>
      </c>
      <c r="N51" s="15">
        <v>1611.5</v>
      </c>
      <c r="O51" s="12">
        <f t="shared" si="4"/>
        <v>16441.825000000001</v>
      </c>
      <c r="P51" s="10">
        <f t="shared" si="5"/>
        <v>0.36008462360899429</v>
      </c>
    </row>
    <row r="52" spans="2:17" x14ac:dyDescent="0.25">
      <c r="B52" s="7">
        <v>2019</v>
      </c>
      <c r="C52" s="11">
        <v>1236</v>
      </c>
      <c r="D52" s="1">
        <v>2348</v>
      </c>
      <c r="E52" s="1">
        <v>703</v>
      </c>
      <c r="F52" s="1">
        <v>833</v>
      </c>
      <c r="G52" s="1">
        <v>2130.25</v>
      </c>
      <c r="H52" s="1">
        <v>347</v>
      </c>
      <c r="I52" s="1">
        <v>44.981000000000002</v>
      </c>
      <c r="J52" s="1">
        <v>1507.0029999999999</v>
      </c>
      <c r="K52" s="1">
        <v>1988.278</v>
      </c>
      <c r="L52" s="1">
        <v>1131.4974999999997</v>
      </c>
      <c r="M52" s="1">
        <v>4235.0020000000004</v>
      </c>
      <c r="N52" s="15">
        <v>4772.0102499999994</v>
      </c>
      <c r="O52" s="12">
        <f>SUM(C52:N52)</f>
        <v>21276.02175</v>
      </c>
      <c r="P52" s="10">
        <f>O52/O51-1</f>
        <v>0.29401825831378203</v>
      </c>
    </row>
    <row r="53" spans="2:17" x14ac:dyDescent="0.25">
      <c r="B53" s="7">
        <v>2020</v>
      </c>
      <c r="C53" s="11">
        <v>1289.402</v>
      </c>
      <c r="D53" s="1">
        <v>1090.2184</v>
      </c>
      <c r="E53" s="1">
        <v>728.50199999999995</v>
      </c>
      <c r="F53" s="1">
        <v>437.928</v>
      </c>
      <c r="G53" s="1">
        <v>278.25</v>
      </c>
      <c r="H53" s="1">
        <v>836.00149999999996</v>
      </c>
      <c r="I53" s="1">
        <v>628.149</v>
      </c>
      <c r="J53" s="1">
        <v>802.84044999999992</v>
      </c>
      <c r="K53" s="1">
        <v>1209.7339999999999</v>
      </c>
      <c r="L53" s="1">
        <v>5026.4070000000002</v>
      </c>
      <c r="M53" s="1">
        <v>5936</v>
      </c>
      <c r="N53" s="15">
        <v>2534.7219999999998</v>
      </c>
      <c r="O53" s="12">
        <f>SUM(C53:N53)</f>
        <v>20798.154349999997</v>
      </c>
      <c r="P53" s="80">
        <f>O53/O52-1</f>
        <v>-2.2460373730347483E-2</v>
      </c>
    </row>
    <row r="54" spans="2:17" x14ac:dyDescent="0.25">
      <c r="B54" s="7">
        <v>2021</v>
      </c>
      <c r="C54" s="11">
        <v>1587.7925</v>
      </c>
      <c r="D54" s="1">
        <v>311</v>
      </c>
      <c r="E54" s="1">
        <v>1099.6399999999999</v>
      </c>
      <c r="F54" s="1">
        <v>856.87599999999998</v>
      </c>
      <c r="G54" s="1">
        <v>793.28849999999989</v>
      </c>
      <c r="H54" s="1">
        <v>626.83749999999998</v>
      </c>
      <c r="I54" s="1">
        <v>355.59000000000003</v>
      </c>
      <c r="J54" s="1">
        <v>494.13800000000003</v>
      </c>
      <c r="K54" s="1">
        <v>1646.5155</v>
      </c>
      <c r="L54" s="1">
        <v>3913.665</v>
      </c>
      <c r="M54" s="1">
        <v>2634.1059999999998</v>
      </c>
      <c r="N54" s="15">
        <v>5298.7174100000002</v>
      </c>
      <c r="O54" s="12">
        <f>SUM(C54:N54)</f>
        <v>19618.166410000002</v>
      </c>
      <c r="P54" s="80">
        <f>O54/O53-1</f>
        <v>-5.673522371950257E-2</v>
      </c>
    </row>
    <row r="55" spans="2:17" x14ac:dyDescent="0.25">
      <c r="B55" s="7">
        <v>2022</v>
      </c>
      <c r="C55" s="11">
        <v>904.80899999999997</v>
      </c>
      <c r="D55" s="1">
        <v>2754.8625000000002</v>
      </c>
      <c r="E55" s="1">
        <v>2674.6</v>
      </c>
      <c r="F55" s="1">
        <v>2524.0005000000001</v>
      </c>
      <c r="G55" s="1">
        <v>3843.75</v>
      </c>
      <c r="H55" s="1">
        <v>1243.75</v>
      </c>
      <c r="I55" s="1">
        <v>2305.0107499999999</v>
      </c>
      <c r="J55" s="1">
        <v>1304.3009999999999</v>
      </c>
      <c r="K55" s="1">
        <v>2444.4375</v>
      </c>
      <c r="L55" s="1">
        <v>1426.4875000000002</v>
      </c>
      <c r="M55" s="1">
        <v>1651.9335000000003</v>
      </c>
      <c r="N55" s="1">
        <v>2796.0200000000004</v>
      </c>
      <c r="O55" s="12">
        <v>25873.96225</v>
      </c>
      <c r="P55" s="80">
        <f>O55/O54-1</f>
        <v>0.31887770290353035</v>
      </c>
    </row>
    <row r="56" spans="2:17" x14ac:dyDescent="0.25">
      <c r="B56" s="7">
        <v>2023</v>
      </c>
      <c r="C56" s="11">
        <v>1233.5215500000004</v>
      </c>
      <c r="D56" s="1">
        <v>694.02980000000014</v>
      </c>
      <c r="E56" s="1">
        <v>1362.9865</v>
      </c>
      <c r="F56" s="1">
        <v>665.7835</v>
      </c>
      <c r="G56" s="1">
        <v>748.96249999999998</v>
      </c>
      <c r="H56" s="1">
        <v>1261.8655000000001</v>
      </c>
      <c r="I56" s="1">
        <v>1380.4845</v>
      </c>
      <c r="J56" s="1">
        <v>698.40100000000007</v>
      </c>
      <c r="K56" s="1">
        <v>475.02800000000002</v>
      </c>
      <c r="L56" s="1">
        <v>225.00749999999999</v>
      </c>
      <c r="M56" s="1">
        <v>1602.4625000000001</v>
      </c>
      <c r="N56" s="1">
        <v>989.22500000000002</v>
      </c>
      <c r="O56" s="12">
        <v>11337.75785</v>
      </c>
      <c r="P56" s="80">
        <v>-0.56180820933214437</v>
      </c>
    </row>
    <row r="57" spans="2:17" x14ac:dyDescent="0.25">
      <c r="B57" s="7">
        <v>2024</v>
      </c>
      <c r="C57" s="11">
        <v>1517.2550000000001</v>
      </c>
      <c r="D57" s="1">
        <v>1533.0075000000002</v>
      </c>
      <c r="E57" s="1">
        <v>904.005</v>
      </c>
      <c r="F57" s="1">
        <v>1168</v>
      </c>
      <c r="G57" s="1">
        <v>1768.2531000000004</v>
      </c>
      <c r="H57" s="1">
        <v>1997.0709999999999</v>
      </c>
      <c r="I57" s="1">
        <v>1546.0150000000001</v>
      </c>
      <c r="J57" s="1">
        <v>1477.4965000000002</v>
      </c>
      <c r="K57" s="1">
        <v>612.83990000000006</v>
      </c>
      <c r="L57" s="1">
        <v>2331.4105000000004</v>
      </c>
      <c r="M57" s="1">
        <v>2262.0129999999999</v>
      </c>
      <c r="N57" s="1">
        <v>1691.8100000000002</v>
      </c>
      <c r="O57" s="12">
        <v>18809.176500000001</v>
      </c>
      <c r="P57" s="80">
        <v>0.6589855550672219</v>
      </c>
      <c r="Q57" s="94"/>
    </row>
    <row r="58" spans="2:17" ht="15.75" thickBot="1" x14ac:dyDescent="0.3">
      <c r="B58" s="18">
        <v>2025</v>
      </c>
      <c r="C58" s="49">
        <v>1475.11</v>
      </c>
      <c r="D58" s="89">
        <v>1588.0185000000004</v>
      </c>
      <c r="E58" s="19">
        <v>1272.2625</v>
      </c>
      <c r="F58" s="89">
        <v>1670.3055000000002</v>
      </c>
      <c r="G58" s="89">
        <v>1157.7164999999998</v>
      </c>
      <c r="H58" s="19">
        <v>969</v>
      </c>
      <c r="I58" s="19">
        <v>1843.3679999999999</v>
      </c>
      <c r="J58" s="89">
        <v>1402.19</v>
      </c>
      <c r="K58" s="89">
        <v>1226.2980000000002</v>
      </c>
      <c r="L58" s="19"/>
      <c r="M58" s="19"/>
      <c r="N58" s="19"/>
      <c r="O58" s="17"/>
      <c r="P58" s="81"/>
      <c r="Q58" s="95"/>
    </row>
    <row r="59" spans="2:17" ht="15.75" thickBot="1" x14ac:dyDescent="0.3">
      <c r="B59" s="33" t="s">
        <v>21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Q59" s="108"/>
    </row>
    <row r="60" spans="2:17" ht="15.75" thickBot="1" x14ac:dyDescent="0.3">
      <c r="F60" s="1"/>
      <c r="G60" s="115" t="s">
        <v>16</v>
      </c>
      <c r="H60" s="116"/>
      <c r="I60" s="116"/>
      <c r="J60" s="117"/>
      <c r="K60" s="1"/>
      <c r="L60" s="1"/>
      <c r="M60" s="1"/>
      <c r="N60" s="1"/>
      <c r="O60" s="1"/>
    </row>
    <row r="61" spans="2:17" ht="15.75" thickBot="1" x14ac:dyDescent="0.3"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7" ht="15.75" thickBot="1" x14ac:dyDescent="0.3">
      <c r="B62" s="3" t="s">
        <v>1</v>
      </c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4" t="s">
        <v>8</v>
      </c>
      <c r="J62" s="4" t="s">
        <v>9</v>
      </c>
      <c r="K62" s="4" t="s">
        <v>10</v>
      </c>
      <c r="L62" s="4" t="s">
        <v>11</v>
      </c>
      <c r="M62" s="4" t="s">
        <v>12</v>
      </c>
      <c r="N62" s="4" t="s">
        <v>13</v>
      </c>
      <c r="O62" s="5" t="s">
        <v>76</v>
      </c>
      <c r="P62" s="6" t="s">
        <v>75</v>
      </c>
    </row>
    <row r="63" spans="2:17" x14ac:dyDescent="0.25">
      <c r="B63" s="13">
        <v>2007</v>
      </c>
      <c r="C63" s="8">
        <v>2079.2741735875079</v>
      </c>
      <c r="D63" s="2">
        <v>2176.9523809523807</v>
      </c>
      <c r="E63" s="2">
        <v>2427.3930171428569</v>
      </c>
      <c r="F63" s="2">
        <v>2878.381298833654</v>
      </c>
      <c r="G63" s="2">
        <v>3010.9070117647057</v>
      </c>
      <c r="H63" s="2">
        <v>2412.2105263157896</v>
      </c>
      <c r="I63" s="2">
        <v>2686.1815461198853</v>
      </c>
      <c r="J63" s="2">
        <v>3500.4</v>
      </c>
      <c r="K63" s="2">
        <v>3486.7727949201303</v>
      </c>
      <c r="L63" s="2">
        <v>3494.0487804878048</v>
      </c>
      <c r="M63" s="2">
        <v>4287.3418270270267</v>
      </c>
      <c r="N63" s="14">
        <v>3544.5508249401028</v>
      </c>
      <c r="O63" s="9">
        <f t="shared" ref="O63:O68" si="6">AVERAGE(C63:N63)</f>
        <v>2998.7011818409869</v>
      </c>
      <c r="P63" s="9">
        <f t="shared" ref="P63:P79" si="7">O16/O40</f>
        <v>2918.8982680222898</v>
      </c>
    </row>
    <row r="64" spans="2:17" x14ac:dyDescent="0.25">
      <c r="B64" s="7">
        <v>2008</v>
      </c>
      <c r="C64" s="11">
        <v>4175.1954857142855</v>
      </c>
      <c r="D64" s="1">
        <v>3262.5203126436777</v>
      </c>
      <c r="E64" s="1">
        <v>4157.2852008682348</v>
      </c>
      <c r="F64" s="1">
        <v>3661.2524190476188</v>
      </c>
      <c r="G64" s="1">
        <v>4058.8055999999997</v>
      </c>
      <c r="H64" s="1">
        <v>4801.2512254055919</v>
      </c>
      <c r="I64" s="1"/>
      <c r="J64" s="1">
        <v>4173.05</v>
      </c>
      <c r="K64" s="1">
        <v>3372.904</v>
      </c>
      <c r="L64" s="1">
        <v>3556.6362790697676</v>
      </c>
      <c r="M64" s="1">
        <v>2446.1529312748667</v>
      </c>
      <c r="N64" s="15">
        <v>2561.6473730207695</v>
      </c>
      <c r="O64" s="12">
        <f t="shared" si="6"/>
        <v>3656.9728024586193</v>
      </c>
      <c r="P64" s="12">
        <f t="shared" si="7"/>
        <v>3343.5788276581266</v>
      </c>
    </row>
    <row r="65" spans="2:17" x14ac:dyDescent="0.25">
      <c r="B65" s="7">
        <v>2009</v>
      </c>
      <c r="C65" s="11">
        <v>1854.4639999999999</v>
      </c>
      <c r="D65" s="1">
        <v>1802.7254104882456</v>
      </c>
      <c r="E65" s="1">
        <v>1863.5260017141632</v>
      </c>
      <c r="F65" s="1">
        <v>2033.2868307692306</v>
      </c>
      <c r="G65" s="1">
        <v>1870.5449047224522</v>
      </c>
      <c r="H65" s="1">
        <v>1990.8979511166742</v>
      </c>
      <c r="I65" s="1">
        <v>2064.2931976744185</v>
      </c>
      <c r="J65" s="1">
        <v>1980.5166483968208</v>
      </c>
      <c r="K65" s="1">
        <v>2125.6617192982458</v>
      </c>
      <c r="L65" s="1">
        <v>2063.9773851590103</v>
      </c>
      <c r="M65" s="1">
        <v>2248.0221516245488</v>
      </c>
      <c r="N65" s="15">
        <v>1992.9984615384615</v>
      </c>
      <c r="O65" s="12">
        <f t="shared" si="6"/>
        <v>1990.9095552085225</v>
      </c>
      <c r="P65" s="12">
        <f t="shared" si="7"/>
        <v>1945.7148398376369</v>
      </c>
    </row>
    <row r="66" spans="2:17" x14ac:dyDescent="0.25">
      <c r="B66" s="7">
        <v>2010</v>
      </c>
      <c r="C66" s="11">
        <v>2418.3480306054557</v>
      </c>
      <c r="D66" s="1">
        <v>2225.215701870673</v>
      </c>
      <c r="E66" s="1">
        <v>2322.083753326915</v>
      </c>
      <c r="F66" s="1">
        <v>2386.254117647059</v>
      </c>
      <c r="G66" s="1">
        <v>2527.4067957832804</v>
      </c>
      <c r="H66" s="1">
        <v>3216.26</v>
      </c>
      <c r="I66" s="1">
        <v>3441.333333333333</v>
      </c>
      <c r="J66" s="1">
        <v>3467.5688622754492</v>
      </c>
      <c r="K66" s="1">
        <v>3201.0809523809526</v>
      </c>
      <c r="L66" s="1">
        <v>2840.4230499999994</v>
      </c>
      <c r="M66" s="1">
        <v>3338.5462842892766</v>
      </c>
      <c r="N66" s="15">
        <v>3311.0232895522386</v>
      </c>
      <c r="O66" s="12">
        <f t="shared" si="6"/>
        <v>2891.2953475887193</v>
      </c>
      <c r="P66" s="12">
        <f t="shared" si="7"/>
        <v>2781.2627959016427</v>
      </c>
    </row>
    <row r="67" spans="2:17" x14ac:dyDescent="0.25">
      <c r="B67" s="7">
        <v>2011</v>
      </c>
      <c r="C67" s="11">
        <v>3315.5002113821138</v>
      </c>
      <c r="D67" s="1">
        <v>3444.1762041126699</v>
      </c>
      <c r="E67" s="1">
        <v>3405.6062780269058</v>
      </c>
      <c r="F67" s="1">
        <v>3517.1241124965504</v>
      </c>
      <c r="G67" s="1">
        <v>3806.8040504530113</v>
      </c>
      <c r="H67" s="1">
        <v>3882.8786809269159</v>
      </c>
      <c r="I67" s="1">
        <v>3986.9589341692795</v>
      </c>
      <c r="J67" s="1">
        <v>3953.6199948992607</v>
      </c>
      <c r="K67" s="1">
        <v>3847.0645047523758</v>
      </c>
      <c r="L67" s="1">
        <v>3972.4591511841882</v>
      </c>
      <c r="M67" s="1">
        <v>3752.6637155899848</v>
      </c>
      <c r="N67" s="15">
        <v>3812.4419467236148</v>
      </c>
      <c r="O67" s="12">
        <f t="shared" si="6"/>
        <v>3724.7748153930729</v>
      </c>
      <c r="P67" s="12">
        <f t="shared" si="7"/>
        <v>3808.3453898114017</v>
      </c>
    </row>
    <row r="68" spans="2:17" x14ac:dyDescent="0.25">
      <c r="B68" s="7">
        <v>2012</v>
      </c>
      <c r="C68" s="11">
        <v>3809.9139129005744</v>
      </c>
      <c r="D68" s="1">
        <v>3829.1398896155442</v>
      </c>
      <c r="E68" s="1">
        <v>3649.5295460277425</v>
      </c>
      <c r="F68" s="1">
        <v>3864.3579359895493</v>
      </c>
      <c r="G68" s="1">
        <v>3468.1136972502632</v>
      </c>
      <c r="H68" s="1">
        <v>3151.6018829981726</v>
      </c>
      <c r="I68" s="1">
        <v>3581.2795825242715</v>
      </c>
      <c r="J68" s="1">
        <v>3395.4058750288236</v>
      </c>
      <c r="K68" s="1">
        <v>3054.6824355300864</v>
      </c>
      <c r="L68" s="1">
        <v>3102.3618657299007</v>
      </c>
      <c r="M68" s="1">
        <v>3082.4111885103721</v>
      </c>
      <c r="N68" s="15">
        <v>3351.2791221275484</v>
      </c>
      <c r="O68" s="12">
        <f t="shared" si="6"/>
        <v>3445.0064111860706</v>
      </c>
      <c r="P68" s="12">
        <f t="shared" si="7"/>
        <v>3330.9718889669439</v>
      </c>
    </row>
    <row r="69" spans="2:17" x14ac:dyDescent="0.25">
      <c r="B69" s="7">
        <v>2013</v>
      </c>
      <c r="C69" s="11">
        <v>3452.7025377717709</v>
      </c>
      <c r="D69" s="1">
        <v>3403.0681474103585</v>
      </c>
      <c r="E69" s="1">
        <v>3652.5134924471299</v>
      </c>
      <c r="F69" s="1">
        <v>3688.0800584795334</v>
      </c>
      <c r="G69" s="1">
        <v>3758.1672715131804</v>
      </c>
      <c r="H69" s="1">
        <v>3926.3336409783105</v>
      </c>
      <c r="I69" s="1">
        <v>4244.5531310164788</v>
      </c>
      <c r="J69" s="1">
        <v>4174.2673233842152</v>
      </c>
      <c r="K69" s="1">
        <v>4465.8216547445727</v>
      </c>
      <c r="L69" s="1">
        <v>4658.2396883572919</v>
      </c>
      <c r="M69" s="1">
        <v>4628.701070110701</v>
      </c>
      <c r="N69" s="15">
        <v>4761.9855609756096</v>
      </c>
      <c r="O69" s="12">
        <f t="shared" ref="O69:O78" si="8">AVERAGE(C69:N69)</f>
        <v>4067.8694647657626</v>
      </c>
      <c r="P69" s="12">
        <f t="shared" si="7"/>
        <v>4057.1844184849633</v>
      </c>
    </row>
    <row r="70" spans="2:17" x14ac:dyDescent="0.25">
      <c r="B70" s="7">
        <v>2014</v>
      </c>
      <c r="C70" s="11">
        <v>4903.3088235294117</v>
      </c>
      <c r="D70" s="1">
        <v>4785.643066610809</v>
      </c>
      <c r="E70" s="1">
        <v>4853.5098777046096</v>
      </c>
      <c r="F70" s="1">
        <v>4876.9085271317826</v>
      </c>
      <c r="G70" s="1">
        <v>4803.4672726257295</v>
      </c>
      <c r="H70" s="1">
        <v>4619.9817511885894</v>
      </c>
      <c r="I70" s="1">
        <v>4684.0427261146497</v>
      </c>
      <c r="J70" s="1">
        <v>4622.2684169014083</v>
      </c>
      <c r="K70" s="1">
        <v>4509.2682926829266</v>
      </c>
      <c r="L70" s="1">
        <v>4183.4918718237413</v>
      </c>
      <c r="M70" s="1">
        <v>3608.0388669399945</v>
      </c>
      <c r="N70" s="15">
        <v>4262.9978088426524</v>
      </c>
      <c r="O70" s="12">
        <f t="shared" si="8"/>
        <v>4559.4106085080257</v>
      </c>
      <c r="P70" s="12">
        <f t="shared" si="7"/>
        <v>4475.8496924500041</v>
      </c>
    </row>
    <row r="71" spans="2:17" x14ac:dyDescent="0.25">
      <c r="B71" s="7">
        <v>2015</v>
      </c>
      <c r="C71" s="11">
        <v>3923.6953056884636</v>
      </c>
      <c r="D71" s="1">
        <v>3202.0831808278872</v>
      </c>
      <c r="E71" s="1">
        <v>2666.9487462170359</v>
      </c>
      <c r="F71" s="1">
        <v>2875.4550036014416</v>
      </c>
      <c r="G71" s="1">
        <v>3004.6847532686625</v>
      </c>
      <c r="H71" s="1">
        <v>3066.4963655352481</v>
      </c>
      <c r="I71" s="1">
        <v>2149.9524492753626</v>
      </c>
      <c r="J71" s="1">
        <v>2393.6634579660222</v>
      </c>
      <c r="K71" s="1">
        <v>3061.0829428571428</v>
      </c>
      <c r="L71" s="1">
        <v>2203.9424846163784</v>
      </c>
      <c r="M71" s="1">
        <v>2412.3542642249827</v>
      </c>
      <c r="N71" s="15">
        <v>2021.7169377990424</v>
      </c>
      <c r="O71" s="12">
        <f t="shared" si="8"/>
        <v>2748.5063243231393</v>
      </c>
      <c r="P71" s="12">
        <f t="shared" si="7"/>
        <v>2730.1351847599344</v>
      </c>
    </row>
    <row r="72" spans="2:17" x14ac:dyDescent="0.25">
      <c r="B72" s="7">
        <v>2016</v>
      </c>
      <c r="C72" s="11">
        <v>2166.4394833948331</v>
      </c>
      <c r="D72" s="1">
        <v>2640.9570833333323</v>
      </c>
      <c r="E72" s="1">
        <v>3146.2</v>
      </c>
      <c r="F72" s="1">
        <v>2212.0808446455508</v>
      </c>
      <c r="G72" s="1">
        <v>2137.4918222222227</v>
      </c>
      <c r="H72" s="1">
        <v>2943.6768402777784</v>
      </c>
      <c r="I72" s="1">
        <v>2663.4839458128085</v>
      </c>
      <c r="J72" s="1">
        <v>2788.5189888033606</v>
      </c>
      <c r="K72" s="1">
        <v>3022.7014013078883</v>
      </c>
      <c r="L72" s="1">
        <v>2774.8418876689202</v>
      </c>
      <c r="M72" s="1">
        <v>2579.3407401177451</v>
      </c>
      <c r="N72" s="15">
        <v>3035.8407235621517</v>
      </c>
      <c r="O72" s="12">
        <f t="shared" si="8"/>
        <v>2675.9644800955493</v>
      </c>
      <c r="P72" s="12">
        <f t="shared" si="7"/>
        <v>2694.3001045304172</v>
      </c>
    </row>
    <row r="73" spans="2:17" x14ac:dyDescent="0.25">
      <c r="B73" s="7">
        <v>2017</v>
      </c>
      <c r="C73" s="11">
        <v>2928.7906032482601</v>
      </c>
      <c r="D73" s="1">
        <v>2847.0294951923079</v>
      </c>
      <c r="E73" s="1">
        <v>2797.1811924119229</v>
      </c>
      <c r="F73" s="1">
        <v>2802.7645517241367</v>
      </c>
      <c r="G73" s="1">
        <v>3088.7953915662647</v>
      </c>
      <c r="H73" s="1">
        <v>3269.596261682243</v>
      </c>
      <c r="I73" s="1">
        <v>2757.8267586206903</v>
      </c>
      <c r="J73" s="1">
        <v>3041.4491796008883</v>
      </c>
      <c r="K73" s="1">
        <v>2838.1480121388317</v>
      </c>
      <c r="L73" s="1">
        <v>2772.9232000000015</v>
      </c>
      <c r="M73" s="1">
        <v>2587.0194851341562</v>
      </c>
      <c r="N73" s="15">
        <v>2736.2448979591836</v>
      </c>
      <c r="O73" s="12">
        <f t="shared" si="8"/>
        <v>2872.3140857732401</v>
      </c>
      <c r="P73" s="12">
        <f t="shared" si="7"/>
        <v>2882.7353932247347</v>
      </c>
    </row>
    <row r="74" spans="2:17" x14ac:dyDescent="0.25">
      <c r="B74" s="7">
        <v>2018</v>
      </c>
      <c r="C74" s="11">
        <v>2692.4990687619529</v>
      </c>
      <c r="D74" s="1">
        <v>2197.1080132450329</v>
      </c>
      <c r="E74" s="1">
        <v>2509.7644176706831</v>
      </c>
      <c r="F74" s="1">
        <v>2293.8630851063831</v>
      </c>
      <c r="G74" s="1">
        <v>1776.3480864197536</v>
      </c>
      <c r="H74" s="1">
        <v>1932.4855152735822</v>
      </c>
      <c r="I74" s="1">
        <v>2041.5582907196956</v>
      </c>
      <c r="J74" s="1">
        <v>2176.1642486164328</v>
      </c>
      <c r="K74" s="1">
        <v>1767.6389548693587</v>
      </c>
      <c r="L74" s="1">
        <v>2116.6134267478228</v>
      </c>
      <c r="M74" s="1">
        <v>2236.5673345436544</v>
      </c>
      <c r="N74" s="15">
        <v>2006.0270121005281</v>
      </c>
      <c r="O74" s="12">
        <f t="shared" si="8"/>
        <v>2145.5531211729067</v>
      </c>
      <c r="P74" s="12">
        <f t="shared" si="7"/>
        <v>2115.1425775423349</v>
      </c>
    </row>
    <row r="75" spans="2:17" x14ac:dyDescent="0.25">
      <c r="B75" s="7">
        <v>2019</v>
      </c>
      <c r="C75" s="11">
        <v>2119.3535275080926</v>
      </c>
      <c r="D75" s="1">
        <v>2267.7587095400349</v>
      </c>
      <c r="E75" s="1">
        <v>2496.8192745376959</v>
      </c>
      <c r="F75" s="1">
        <v>2114.7547298919571</v>
      </c>
      <c r="G75" s="1">
        <v>2226.2378030747568</v>
      </c>
      <c r="H75" s="1">
        <v>2240.0525936599424</v>
      </c>
      <c r="I75" s="1">
        <v>2813.97834641293</v>
      </c>
      <c r="J75" s="1">
        <v>2182.55258947726</v>
      </c>
      <c r="K75" s="1">
        <v>2349.0072565305259</v>
      </c>
      <c r="L75" s="1">
        <v>2577.263334651645</v>
      </c>
      <c r="M75" s="1">
        <v>2469.9162219994228</v>
      </c>
      <c r="N75" s="15">
        <v>2503.0141018661866</v>
      </c>
      <c r="O75" s="12">
        <f t="shared" si="8"/>
        <v>2363.3923740958712</v>
      </c>
      <c r="P75" s="12">
        <f t="shared" si="7"/>
        <v>2368.2838545697573</v>
      </c>
    </row>
    <row r="76" spans="2:17" x14ac:dyDescent="0.25">
      <c r="B76" s="7">
        <v>2020</v>
      </c>
      <c r="C76" s="11">
        <v>2752.173557974937</v>
      </c>
      <c r="D76" s="1">
        <v>2653.8773240297537</v>
      </c>
      <c r="E76" s="1">
        <v>2658.2951728341186</v>
      </c>
      <c r="F76" s="1">
        <v>2616.6037567819376</v>
      </c>
      <c r="G76" s="1">
        <v>2467.935992812219</v>
      </c>
      <c r="H76" s="1">
        <v>2218.7542007998777</v>
      </c>
      <c r="I76" s="1">
        <v>2573.4820719287945</v>
      </c>
      <c r="J76" s="1">
        <v>2578.4009263608987</v>
      </c>
      <c r="K76" s="1">
        <v>2596.363803943676</v>
      </c>
      <c r="L76" s="1">
        <v>2528.3440019879013</v>
      </c>
      <c r="M76" s="1">
        <v>2526.6232934636132</v>
      </c>
      <c r="N76" s="15">
        <v>2704.4429093210224</v>
      </c>
      <c r="O76" s="12">
        <f t="shared" si="8"/>
        <v>2572.941417686563</v>
      </c>
      <c r="P76" s="12">
        <f t="shared" si="7"/>
        <v>2570.1811146526088</v>
      </c>
    </row>
    <row r="77" spans="2:17" x14ac:dyDescent="0.25">
      <c r="B77" s="7">
        <v>2021</v>
      </c>
      <c r="C77" s="11">
        <v>2869.1241330337548</v>
      </c>
      <c r="D77" s="1">
        <v>2941.8495819935688</v>
      </c>
      <c r="E77" s="1">
        <v>2805.4972536466466</v>
      </c>
      <c r="F77" s="1">
        <v>3082.0354403670999</v>
      </c>
      <c r="G77" s="1">
        <v>3108.7148370359591</v>
      </c>
      <c r="H77" s="1">
        <v>3331.5854747043686</v>
      </c>
      <c r="I77" s="1">
        <v>3120.6583987176241</v>
      </c>
      <c r="J77" s="1">
        <v>3299.2838235472682</v>
      </c>
      <c r="K77" s="1">
        <v>3022.5862374207841</v>
      </c>
      <c r="L77" s="1">
        <v>2941.8391277740939</v>
      </c>
      <c r="M77" s="1">
        <v>2921.488224088173</v>
      </c>
      <c r="N77" s="15">
        <v>2994.9961834254518</v>
      </c>
      <c r="O77" s="12">
        <f t="shared" si="8"/>
        <v>3036.6382263128985</v>
      </c>
      <c r="P77" s="12">
        <f t="shared" si="7"/>
        <v>2984.2825188880629</v>
      </c>
    </row>
    <row r="78" spans="2:17" x14ac:dyDescent="0.25">
      <c r="B78" s="7">
        <v>2022</v>
      </c>
      <c r="C78" s="1">
        <v>3076.7356314979206</v>
      </c>
      <c r="D78" s="1">
        <v>3409.3276560989889</v>
      </c>
      <c r="E78" s="1">
        <v>3573.8353959470578</v>
      </c>
      <c r="F78" s="1">
        <v>3687.9099112698277</v>
      </c>
      <c r="G78" s="1">
        <v>3849.2380227642266</v>
      </c>
      <c r="H78" s="1">
        <v>4215.3274291457292</v>
      </c>
      <c r="I78" s="1">
        <v>4116.2064428549847</v>
      </c>
      <c r="J78" s="1">
        <v>4203.2619771049767</v>
      </c>
      <c r="K78" s="1">
        <v>4051.0280095113912</v>
      </c>
      <c r="L78" s="1">
        <v>4018.4059376615642</v>
      </c>
      <c r="M78" s="1">
        <v>3760.4581903569365</v>
      </c>
      <c r="N78" s="1">
        <v>3794.6260112588611</v>
      </c>
      <c r="O78" s="12">
        <f t="shared" si="8"/>
        <v>3813.0300512893718</v>
      </c>
      <c r="P78" s="12">
        <f t="shared" si="7"/>
        <v>3807.2275671655202</v>
      </c>
    </row>
    <row r="79" spans="2:17" x14ac:dyDescent="0.25">
      <c r="B79" s="7">
        <v>2023</v>
      </c>
      <c r="C79" s="1">
        <v>3761.2389909199392</v>
      </c>
      <c r="D79" s="1">
        <v>4043.7852956746237</v>
      </c>
      <c r="E79" s="1">
        <v>3480.1229946151338</v>
      </c>
      <c r="F79" s="1">
        <v>3414.0247392733522</v>
      </c>
      <c r="G79" s="1">
        <v>3552.3959343758861</v>
      </c>
      <c r="H79" s="1">
        <v>3892.2448945628512</v>
      </c>
      <c r="I79" s="1">
        <v>3821.8433383352012</v>
      </c>
      <c r="J79" s="1">
        <v>3358.3577915839178</v>
      </c>
      <c r="K79" s="1">
        <v>3873.3176781158159</v>
      </c>
      <c r="L79" s="1">
        <v>3251.4164194526852</v>
      </c>
      <c r="M79" s="1">
        <v>3181.8053214973834</v>
      </c>
      <c r="N79" s="1">
        <v>3168.4889888549114</v>
      </c>
      <c r="O79" s="12">
        <v>3566.5868656051425</v>
      </c>
      <c r="P79" s="12">
        <f t="shared" si="7"/>
        <v>3568.6610937805499</v>
      </c>
    </row>
    <row r="80" spans="2:17" x14ac:dyDescent="0.25">
      <c r="B80" s="7">
        <v>2024</v>
      </c>
      <c r="C80" s="1">
        <v>2962.6310738801312</v>
      </c>
      <c r="D80" s="1">
        <v>3094.1341121944956</v>
      </c>
      <c r="E80" s="1">
        <v>3089.1247172305457</v>
      </c>
      <c r="F80" s="1">
        <v>2865.2381421232876</v>
      </c>
      <c r="G80" s="1">
        <v>3080.1510202357331</v>
      </c>
      <c r="H80" s="1">
        <v>2880.5009135879477</v>
      </c>
      <c r="I80" s="1">
        <v>3000.2939363460264</v>
      </c>
      <c r="J80" s="1">
        <v>3074.5862003734014</v>
      </c>
      <c r="K80" s="1">
        <v>2649.037848221044</v>
      </c>
      <c r="L80" s="1">
        <v>2860.8649098903857</v>
      </c>
      <c r="M80" s="1">
        <v>2798.5369359062074</v>
      </c>
      <c r="N80" s="1">
        <f>+N33/N57</f>
        <v>2817.1018554092984</v>
      </c>
      <c r="O80" s="12">
        <v>2931.0168054498749</v>
      </c>
      <c r="P80" s="12">
        <v>2931.9431268030266</v>
      </c>
      <c r="Q80" s="95"/>
    </row>
    <row r="81" spans="2:17" ht="15.75" thickBot="1" x14ac:dyDescent="0.3">
      <c r="B81" s="18">
        <v>2024</v>
      </c>
      <c r="C81" s="49">
        <v>2889.4723037603981</v>
      </c>
      <c r="D81" s="92">
        <v>3178.0826230928656</v>
      </c>
      <c r="E81" s="92">
        <v>3176.1668209194236</v>
      </c>
      <c r="F81" s="92">
        <v>3088.8978872427797</v>
      </c>
      <c r="G81" s="92">
        <v>3246.2010172611349</v>
      </c>
      <c r="H81" s="19">
        <v>3226.7701754385967</v>
      </c>
      <c r="I81" s="19">
        <v>3383.9431030591841</v>
      </c>
      <c r="J81" s="19">
        <v>3358.8947360914021</v>
      </c>
      <c r="K81" s="19">
        <v>3402.9856527532461</v>
      </c>
      <c r="L81" s="19"/>
      <c r="M81" s="19"/>
      <c r="N81" s="19"/>
      <c r="O81" s="17"/>
      <c r="P81" s="17"/>
      <c r="Q81" s="95"/>
    </row>
    <row r="82" spans="2:17" x14ac:dyDescent="0.25">
      <c r="B82" s="33" t="s">
        <v>21</v>
      </c>
      <c r="G82" s="94"/>
      <c r="K82" s="16"/>
      <c r="N82" s="16"/>
      <c r="O82" s="77"/>
      <c r="Q82" s="108"/>
    </row>
    <row r="83" spans="2:17" x14ac:dyDescent="0.25">
      <c r="F83" s="39"/>
      <c r="H83" s="1"/>
      <c r="I83" s="1"/>
      <c r="J83" s="94"/>
    </row>
    <row r="84" spans="2:17" x14ac:dyDescent="0.25">
      <c r="F84" s="39"/>
      <c r="H84" s="1"/>
      <c r="I84" s="1"/>
    </row>
    <row r="85" spans="2:17" x14ac:dyDescent="0.25">
      <c r="F85" s="39"/>
      <c r="J85" s="94"/>
    </row>
    <row r="86" spans="2:17" x14ac:dyDescent="0.25">
      <c r="I86" s="94"/>
    </row>
    <row r="91" spans="2:17" x14ac:dyDescent="0.25">
      <c r="B91" s="1"/>
    </row>
  </sheetData>
  <mergeCells count="4">
    <mergeCell ref="G10:J10"/>
    <mergeCell ref="G37:J37"/>
    <mergeCell ref="G13:J13"/>
    <mergeCell ref="G60:J60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0:O51 O16:O28 O70:O74 O63:O69 O52:P52 O75:O78 O29:P29 O53:O54 O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abSelected="1" topLeftCell="A103" zoomScaleNormal="100" workbookViewId="0">
      <selection activeCell="J71" sqref="J71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18" t="s">
        <v>22</v>
      </c>
      <c r="G11" s="119"/>
      <c r="H11" s="120"/>
    </row>
    <row r="12" spans="2:14" ht="15.75" thickBot="1" x14ac:dyDescent="0.3"/>
    <row r="13" spans="2:14" s="40" customFormat="1" ht="15.75" thickBot="1" x14ac:dyDescent="0.3">
      <c r="C13" s="121" t="s">
        <v>23</v>
      </c>
      <c r="D13" s="122"/>
      <c r="E13" s="121" t="s">
        <v>24</v>
      </c>
      <c r="F13" s="122"/>
      <c r="G13" s="121" t="s">
        <v>25</v>
      </c>
      <c r="H13" s="122"/>
      <c r="I13" s="121" t="s">
        <v>26</v>
      </c>
      <c r="J13" s="122"/>
      <c r="K13" s="121" t="s">
        <v>27</v>
      </c>
      <c r="L13" s="122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16">
        <f t="shared" si="0"/>
        <v>0.82816956489491544</v>
      </c>
      <c r="E20" s="11">
        <v>2245.6799999999998</v>
      </c>
      <c r="F20" s="16">
        <f t="shared" si="1"/>
        <v>-9.5934749877213288E-2</v>
      </c>
      <c r="G20" s="11">
        <v>7701.5</v>
      </c>
      <c r="H20" s="16">
        <f t="shared" si="2"/>
        <v>-0.13232311852185674</v>
      </c>
      <c r="I20" s="11">
        <v>17484.5</v>
      </c>
      <c r="J20" s="16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16">
        <f t="shared" si="0"/>
        <v>0.14841738771234891</v>
      </c>
      <c r="E21" s="11">
        <v>8010.55</v>
      </c>
      <c r="F21" s="16">
        <f t="shared" si="1"/>
        <v>2.5670932635103849</v>
      </c>
      <c r="G21" s="11">
        <v>11419.5</v>
      </c>
      <c r="H21" s="16">
        <f t="shared" si="2"/>
        <v>0.48276309809777307</v>
      </c>
      <c r="I21" s="11">
        <v>5236.75</v>
      </c>
      <c r="J21" s="16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16">
        <f t="shared" si="0"/>
        <v>-0.35776796467282213</v>
      </c>
      <c r="E22" s="11">
        <v>5488.1</v>
      </c>
      <c r="F22" s="16">
        <f t="shared" si="1"/>
        <v>-0.31489098751022082</v>
      </c>
      <c r="G22" s="11">
        <v>3977.5</v>
      </c>
      <c r="H22" s="16">
        <f t="shared" si="2"/>
        <v>-0.65169228074784358</v>
      </c>
      <c r="I22" s="11">
        <v>7507.1</v>
      </c>
      <c r="J22" s="16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16">
        <f t="shared" si="0"/>
        <v>0.73991748968621085</v>
      </c>
      <c r="E23" s="11">
        <v>7493.5</v>
      </c>
      <c r="F23" s="16">
        <f t="shared" si="1"/>
        <v>0.36540879357154554</v>
      </c>
      <c r="G23" s="11">
        <v>5340.5249999999996</v>
      </c>
      <c r="H23" s="16">
        <f t="shared" si="2"/>
        <v>0.34268384663733498</v>
      </c>
      <c r="I23" s="11">
        <v>6008.8999999999978</v>
      </c>
      <c r="J23" s="16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16">
        <f t="shared" si="0"/>
        <v>-0.60149738460654145</v>
      </c>
      <c r="E24" s="11">
        <v>3616.5</v>
      </c>
      <c r="F24" s="16">
        <f t="shared" si="1"/>
        <v>-0.51738173083338901</v>
      </c>
      <c r="G24" s="11">
        <v>6386.6</v>
      </c>
      <c r="H24" s="16">
        <f t="shared" si="2"/>
        <v>0.19587493738911443</v>
      </c>
      <c r="I24" s="11">
        <v>4635</v>
      </c>
      <c r="J24" s="16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16">
        <f t="shared" si="0"/>
        <v>0.50409289243085365</v>
      </c>
      <c r="E25" s="11">
        <v>2127</v>
      </c>
      <c r="F25" s="16">
        <f t="shared" si="1"/>
        <v>-0.41186229780174199</v>
      </c>
      <c r="G25" s="11">
        <v>3203.3249999999998</v>
      </c>
      <c r="H25" s="16">
        <f t="shared" si="2"/>
        <v>-0.49843030720571202</v>
      </c>
      <c r="I25" s="11">
        <v>2587.5</v>
      </c>
      <c r="J25" s="16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16">
        <f t="shared" si="0"/>
        <v>-0.61575161831695036</v>
      </c>
      <c r="E26" s="11">
        <v>2905.4</v>
      </c>
      <c r="F26" s="16">
        <f t="shared" si="1"/>
        <v>0.3659614480488953</v>
      </c>
      <c r="G26" s="11">
        <v>4075.875</v>
      </c>
      <c r="H26" s="16">
        <f>G26/G25-1</f>
        <v>0.27238884596473989</v>
      </c>
      <c r="I26" s="11">
        <v>7857.8499999999995</v>
      </c>
      <c r="J26" s="16">
        <f>I26/I25-1</f>
        <v>2.0368502415458933</v>
      </c>
      <c r="K26" s="11">
        <v>16441.825000000001</v>
      </c>
      <c r="L26" s="47">
        <f>K26/K25-1</f>
        <v>0.36008462360899429</v>
      </c>
    </row>
    <row r="27" spans="2:12" x14ac:dyDescent="0.25">
      <c r="B27" s="46">
        <v>2019</v>
      </c>
      <c r="C27" s="11">
        <v>4287</v>
      </c>
      <c r="D27" s="16">
        <f>C27/C26-1</f>
        <v>1.6748611717726334</v>
      </c>
      <c r="E27" s="11">
        <v>3310.25</v>
      </c>
      <c r="F27" s="16">
        <f>E27/E26-1</f>
        <v>0.13934398017484684</v>
      </c>
      <c r="G27" s="11">
        <v>3540.2620000000002</v>
      </c>
      <c r="H27" s="16">
        <f>G27/G26-1</f>
        <v>-0.13141055601557938</v>
      </c>
      <c r="I27" s="11">
        <v>10138.509750000001</v>
      </c>
      <c r="J27" s="16">
        <f>I27/I26-1</f>
        <v>0.29023966479380525</v>
      </c>
      <c r="K27" s="11">
        <v>21276.02175</v>
      </c>
      <c r="L27" s="47">
        <f>K27/K26-1</f>
        <v>0.29401825831378203</v>
      </c>
    </row>
    <row r="28" spans="2:12" x14ac:dyDescent="0.25">
      <c r="B28" s="46">
        <v>2020</v>
      </c>
      <c r="C28" s="11">
        <v>3108.1223999999997</v>
      </c>
      <c r="D28" s="16">
        <f>C28/C27-1</f>
        <v>-0.27498894331700496</v>
      </c>
      <c r="E28" s="11">
        <v>1552.1795</v>
      </c>
      <c r="F28" s="16">
        <f>E28/E27-1</f>
        <v>-0.53109901064874254</v>
      </c>
      <c r="G28" s="11">
        <v>2640.7234500000004</v>
      </c>
      <c r="H28" s="16">
        <f>G28/G27-1</f>
        <v>-0.25408812963560312</v>
      </c>
      <c r="I28" s="11">
        <v>13497.128999999999</v>
      </c>
      <c r="J28" s="16">
        <f>I28/I27-1</f>
        <v>0.33127346452470463</v>
      </c>
      <c r="K28" s="11">
        <v>20798.154350000001</v>
      </c>
      <c r="L28" s="47">
        <f>K28/K27-1</f>
        <v>-2.2460373730347372E-2</v>
      </c>
    </row>
    <row r="29" spans="2:12" x14ac:dyDescent="0.25">
      <c r="B29" s="46">
        <v>2021</v>
      </c>
      <c r="C29" s="11">
        <v>2998.4324999999999</v>
      </c>
      <c r="D29" s="16">
        <f>C29/C28-1</f>
        <v>-3.5291370764549024E-2</v>
      </c>
      <c r="E29" s="11">
        <v>2277.002</v>
      </c>
      <c r="F29" s="16">
        <f>E29/E28-1</f>
        <v>0.46697079815833153</v>
      </c>
      <c r="G29" s="11">
        <v>2496.2435000000005</v>
      </c>
      <c r="H29" s="16">
        <f>G29/G28-1</f>
        <v>-5.4712260763238874E-2</v>
      </c>
      <c r="I29" s="11">
        <v>11846.488410000004</v>
      </c>
      <c r="J29" s="16">
        <f>I29/I28-1</f>
        <v>-0.12229568154827564</v>
      </c>
      <c r="K29" s="11">
        <v>19618.166409999998</v>
      </c>
      <c r="L29" s="47">
        <f>K29/K28-1</f>
        <v>-5.6735223719502903E-2</v>
      </c>
    </row>
    <row r="30" spans="2:12" x14ac:dyDescent="0.25">
      <c r="B30" s="46">
        <v>2022</v>
      </c>
      <c r="C30" s="11">
        <v>6334.2715000000017</v>
      </c>
      <c r="D30" s="16">
        <v>1.1125276290194965</v>
      </c>
      <c r="E30" s="11">
        <v>7611.5005000000001</v>
      </c>
      <c r="F30" s="16">
        <v>2.3427728653729774</v>
      </c>
      <c r="G30" s="11">
        <v>6053.7492500000008</v>
      </c>
      <c r="H30" s="16">
        <v>1.425143720955107</v>
      </c>
      <c r="I30" s="11">
        <v>5874.4409999999998</v>
      </c>
      <c r="J30" s="16">
        <v>-0.50411963472304633</v>
      </c>
      <c r="K30" s="11">
        <v>25873.96225</v>
      </c>
      <c r="L30" s="47">
        <v>0.31887770290353057</v>
      </c>
    </row>
    <row r="31" spans="2:12" x14ac:dyDescent="0.25">
      <c r="B31" s="46">
        <v>2023</v>
      </c>
      <c r="C31" s="11">
        <v>3290.5378500000002</v>
      </c>
      <c r="D31" s="16">
        <v>-0.48051834374323876</v>
      </c>
      <c r="E31" s="11">
        <v>2676.6115000000009</v>
      </c>
      <c r="F31" s="16">
        <v>-0.6483464068615642</v>
      </c>
      <c r="G31" s="11">
        <v>2553.9135000000006</v>
      </c>
      <c r="H31" s="16">
        <v>-0.57812697643530575</v>
      </c>
      <c r="I31" s="11">
        <v>2816.6950000000002</v>
      </c>
      <c r="J31" s="16">
        <v>-0.52051693088755169</v>
      </c>
      <c r="K31" s="11">
        <v>11337.757850000002</v>
      </c>
      <c r="L31" s="47">
        <v>-0.56180820933214426</v>
      </c>
    </row>
    <row r="32" spans="2:12" x14ac:dyDescent="0.25">
      <c r="B32" s="46">
        <v>2024</v>
      </c>
      <c r="C32" s="11">
        <v>3954.2675000000004</v>
      </c>
      <c r="D32" s="16">
        <v>0.20170855959003786</v>
      </c>
      <c r="E32" s="11">
        <v>4933.3240999999998</v>
      </c>
      <c r="F32" s="16">
        <v>0.8431229560210729</v>
      </c>
      <c r="G32" s="11">
        <v>3636.3514000000005</v>
      </c>
      <c r="H32" s="16">
        <v>0.42383498892973459</v>
      </c>
      <c r="I32" s="11">
        <v>6285.2335000000003</v>
      </c>
      <c r="J32" s="16">
        <v>1.2314213999030779</v>
      </c>
      <c r="K32" s="11">
        <v>18809.176500000001</v>
      </c>
      <c r="L32" s="47">
        <v>0.65898555506722145</v>
      </c>
    </row>
    <row r="33" spans="2:12" ht="15.75" thickBot="1" x14ac:dyDescent="0.3">
      <c r="B33" s="48">
        <v>2025</v>
      </c>
      <c r="C33" s="49">
        <v>4335.3910000000005</v>
      </c>
      <c r="D33" s="50">
        <f>+C33/C32-1</f>
        <v>9.6382831965718063E-2</v>
      </c>
      <c r="E33" s="49">
        <f>+SUM(LPD!F58:H58)</f>
        <v>3797.0219999999999</v>
      </c>
      <c r="F33" s="50">
        <f>+E33/E32-1</f>
        <v>-0.23033193785099182</v>
      </c>
      <c r="G33" s="49">
        <v>4471.8559999999998</v>
      </c>
      <c r="H33" s="50">
        <v>0.22976453815767073</v>
      </c>
      <c r="I33" s="49"/>
      <c r="J33" s="50"/>
      <c r="K33" s="49"/>
      <c r="L33" s="50"/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1" t="s">
        <v>23</v>
      </c>
      <c r="D37" s="122"/>
      <c r="E37" s="121" t="s">
        <v>24</v>
      </c>
      <c r="F37" s="122"/>
      <c r="G37" s="121" t="s">
        <v>25</v>
      </c>
      <c r="H37" s="122"/>
      <c r="I37" s="121" t="s">
        <v>26</v>
      </c>
      <c r="J37" s="122"/>
      <c r="K37" s="121" t="s">
        <v>27</v>
      </c>
      <c r="L37" s="122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5">C40/C39-1</f>
        <v>0.71066292608265424</v>
      </c>
      <c r="E40" s="1">
        <v>3954.4882610713003</v>
      </c>
      <c r="F40" s="47">
        <f t="shared" ref="F40:F50" si="6">E40/E39-1</f>
        <v>0.4397566165421265</v>
      </c>
      <c r="G40" s="11">
        <v>3728.5244444444447</v>
      </c>
      <c r="H40" s="47">
        <f t="shared" ref="H40:H49" si="7">G40/G39-1</f>
        <v>0.27044636142095668</v>
      </c>
      <c r="I40" s="11">
        <v>2600.4498927801355</v>
      </c>
      <c r="J40" s="47">
        <f t="shared" ref="J40:L48" si="8">I40/I39-1</f>
        <v>-0.29290604945504461</v>
      </c>
      <c r="K40" s="11">
        <v>3343.5788276581266</v>
      </c>
      <c r="L40" s="47">
        <f t="shared" si="8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5"/>
        <v>-0.50757968772911954</v>
      </c>
      <c r="E41" s="1">
        <v>1947.1086731976566</v>
      </c>
      <c r="F41" s="47">
        <f t="shared" si="6"/>
        <v>-0.50762057069043609</v>
      </c>
      <c r="G41" s="11">
        <v>2088.738695807398</v>
      </c>
      <c r="H41" s="47">
        <f t="shared" si="7"/>
        <v>-0.43979482314521257</v>
      </c>
      <c r="I41" s="11">
        <v>2124.4891826086955</v>
      </c>
      <c r="J41" s="47">
        <f t="shared" si="8"/>
        <v>-0.18303014085866176</v>
      </c>
      <c r="K41" s="11">
        <v>1945.7148398376362</v>
      </c>
      <c r="L41" s="47">
        <f t="shared" si="8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5"/>
        <v>0.26206546531573705</v>
      </c>
      <c r="E42" s="1">
        <v>2574.6971150630793</v>
      </c>
      <c r="F42" s="47">
        <f t="shared" si="6"/>
        <v>0.32231813791613395</v>
      </c>
      <c r="G42" s="11">
        <v>3294.2724477244774</v>
      </c>
      <c r="H42" s="47">
        <f t="shared" si="7"/>
        <v>0.5771587199188084</v>
      </c>
      <c r="I42" s="11">
        <v>3198.2099638989171</v>
      </c>
      <c r="J42" s="47">
        <f t="shared" si="8"/>
        <v>0.50540185851724706</v>
      </c>
      <c r="K42" s="11">
        <v>2781.2627959016431</v>
      </c>
      <c r="L42" s="47">
        <f t="shared" si="8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5"/>
        <v>0.46370072416565544</v>
      </c>
      <c r="E43" s="1">
        <v>3731.0187441122712</v>
      </c>
      <c r="F43" s="47">
        <f t="shared" si="6"/>
        <v>0.44910976995477081</v>
      </c>
      <c r="G43" s="11">
        <v>3909.218971383505</v>
      </c>
      <c r="H43" s="47">
        <f t="shared" si="7"/>
        <v>0.1866714224209971</v>
      </c>
      <c r="I43" s="11">
        <v>3858.0002815780317</v>
      </c>
      <c r="J43" s="47">
        <f t="shared" si="8"/>
        <v>0.2062998755950245</v>
      </c>
      <c r="K43" s="11">
        <v>3808.3453898114021</v>
      </c>
      <c r="L43" s="47">
        <f t="shared" si="8"/>
        <v>0.36928642464970474</v>
      </c>
    </row>
    <row r="44" spans="2:12" x14ac:dyDescent="0.25">
      <c r="B44" s="46">
        <v>2012</v>
      </c>
      <c r="C44" s="11">
        <v>3792.0869865085165</v>
      </c>
      <c r="D44" s="16">
        <f t="shared" si="5"/>
        <v>0.11433703461020595</v>
      </c>
      <c r="E44" s="11">
        <v>3526.0885656015107</v>
      </c>
      <c r="F44" s="16">
        <f t="shared" si="6"/>
        <v>-5.4926065122066214E-2</v>
      </c>
      <c r="G44" s="11">
        <v>3361.9010244757515</v>
      </c>
      <c r="H44" s="16">
        <f t="shared" si="7"/>
        <v>-0.14000698116791688</v>
      </c>
      <c r="I44" s="11">
        <v>3149.2766747690835</v>
      </c>
      <c r="J44" s="52">
        <f t="shared" si="8"/>
        <v>-0.18370232117221619</v>
      </c>
      <c r="K44" s="11">
        <v>3330.9718889669425</v>
      </c>
      <c r="L44" s="52">
        <f t="shared" si="8"/>
        <v>-0.12534931892511469</v>
      </c>
    </row>
    <row r="45" spans="2:12" x14ac:dyDescent="0.25">
      <c r="B45" s="46">
        <v>2013</v>
      </c>
      <c r="C45" s="11">
        <v>3501.8026045764741</v>
      </c>
      <c r="D45" s="16">
        <f t="shared" si="5"/>
        <v>-7.6550032466242479E-2</v>
      </c>
      <c r="E45" s="11">
        <v>3747.219740217588</v>
      </c>
      <c r="F45" s="16">
        <f t="shared" si="6"/>
        <v>6.271288156891619E-2</v>
      </c>
      <c r="G45" s="11">
        <v>4293.9583606988053</v>
      </c>
      <c r="H45" s="16">
        <f t="shared" si="7"/>
        <v>0.27724115892685952</v>
      </c>
      <c r="I45" s="11">
        <v>4675.4663235785565</v>
      </c>
      <c r="J45" s="52">
        <f t="shared" si="8"/>
        <v>0.48461593134600633</v>
      </c>
      <c r="K45" s="11">
        <v>4057.1844184849633</v>
      </c>
      <c r="L45" s="52">
        <f t="shared" si="8"/>
        <v>0.21801821021769308</v>
      </c>
    </row>
    <row r="46" spans="2:12" x14ac:dyDescent="0.25">
      <c r="B46" s="46">
        <v>2014</v>
      </c>
      <c r="C46" s="11">
        <v>4841.7244655581944</v>
      </c>
      <c r="D46" s="16">
        <f t="shared" si="5"/>
        <v>0.38263774755052982</v>
      </c>
      <c r="E46" s="11">
        <v>4769.9057269364621</v>
      </c>
      <c r="F46" s="16">
        <f t="shared" si="6"/>
        <v>0.27291860569123982</v>
      </c>
      <c r="G46" s="11">
        <v>4611.4360150848515</v>
      </c>
      <c r="H46" s="16">
        <f t="shared" si="7"/>
        <v>7.393589497555797E-2</v>
      </c>
      <c r="I46" s="11">
        <v>3994.1164431005282</v>
      </c>
      <c r="J46" s="52">
        <f t="shared" si="8"/>
        <v>-0.14572875373777261</v>
      </c>
      <c r="K46" s="11">
        <v>4475.849692449995</v>
      </c>
      <c r="L46" s="52">
        <f t="shared" si="8"/>
        <v>0.10319108790262232</v>
      </c>
    </row>
    <row r="47" spans="2:12" x14ac:dyDescent="0.25">
      <c r="B47" s="46">
        <v>2015</v>
      </c>
      <c r="C47" s="11">
        <v>3112.5457449560295</v>
      </c>
      <c r="D47" s="16">
        <f t="shared" si="5"/>
        <v>-0.35714108328607885</v>
      </c>
      <c r="E47" s="11">
        <v>2940.7550423700527</v>
      </c>
      <c r="F47" s="16">
        <f t="shared" si="6"/>
        <v>-0.38347732414015789</v>
      </c>
      <c r="G47" s="11">
        <v>2430.4217675228551</v>
      </c>
      <c r="H47" s="16">
        <f t="shared" si="7"/>
        <v>-0.47295771651769636</v>
      </c>
      <c r="I47" s="11">
        <v>2290.9913295278666</v>
      </c>
      <c r="J47" s="52">
        <f t="shared" si="8"/>
        <v>-0.42640847802889048</v>
      </c>
      <c r="K47" s="11">
        <v>2730.1351847599321</v>
      </c>
      <c r="L47" s="52">
        <f t="shared" si="8"/>
        <v>-0.39002974354451392</v>
      </c>
    </row>
    <row r="48" spans="2:12" x14ac:dyDescent="0.25">
      <c r="B48" s="46">
        <v>2016</v>
      </c>
      <c r="C48" s="11">
        <v>2478.1609101727322</v>
      </c>
      <c r="D48" s="16">
        <f t="shared" si="5"/>
        <v>-0.20381542530301322</v>
      </c>
      <c r="E48" s="11">
        <v>2550.0433927830763</v>
      </c>
      <c r="F48" s="16">
        <f t="shared" si="6"/>
        <v>-0.13286099792660355</v>
      </c>
      <c r="G48" s="11">
        <v>2803.726552469232</v>
      </c>
      <c r="H48" s="16">
        <f t="shared" si="7"/>
        <v>0.15359670898885103</v>
      </c>
      <c r="I48" s="11">
        <v>2785.393318230851</v>
      </c>
      <c r="J48" s="52">
        <f t="shared" si="8"/>
        <v>0.21580264505185709</v>
      </c>
      <c r="K48" s="11">
        <v>2694.30010453042</v>
      </c>
      <c r="L48" s="52">
        <f t="shared" si="8"/>
        <v>-1.3125753050453159E-2</v>
      </c>
    </row>
    <row r="49" spans="2:13" x14ac:dyDescent="0.25">
      <c r="B49" s="46">
        <v>2017</v>
      </c>
      <c r="C49" s="11">
        <v>2897.3496140014386</v>
      </c>
      <c r="D49" s="16">
        <f t="shared" si="5"/>
        <v>0.1691531417947707</v>
      </c>
      <c r="E49" s="11">
        <v>3082.2531123648341</v>
      </c>
      <c r="F49" s="16">
        <f t="shared" si="6"/>
        <v>0.20870614244760466</v>
      </c>
      <c r="G49" s="11">
        <v>2902.2023897044446</v>
      </c>
      <c r="H49" s="16">
        <f t="shared" si="7"/>
        <v>3.5123196000867329E-2</v>
      </c>
      <c r="I49" s="11">
        <v>2671.0680618357496</v>
      </c>
      <c r="J49" s="52">
        <f>I49/I48-1</f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16">
        <f t="shared" si="5"/>
        <v>-9.661053137240494E-2</v>
      </c>
      <c r="E50" s="11">
        <v>1956.1209540854954</v>
      </c>
      <c r="F50" s="16">
        <f t="shared" si="6"/>
        <v>-0.36536005228179425</v>
      </c>
      <c r="G50" s="11">
        <v>2027.2962296439423</v>
      </c>
      <c r="H50" s="16">
        <f>G50/G49-1</f>
        <v>-0.30146283497120308</v>
      </c>
      <c r="I50" s="11">
        <v>2117.057590816823</v>
      </c>
      <c r="J50" s="52">
        <f>I50/I49-1</f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16">
        <f t="shared" si="5"/>
        <v>-0.13559126408333155</v>
      </c>
      <c r="E51" s="11">
        <v>2199.6320580016613</v>
      </c>
      <c r="F51" s="16">
        <f>E51/E50-1</f>
        <v>0.12448673146084133</v>
      </c>
      <c r="G51" s="11">
        <v>2284.0592899621556</v>
      </c>
      <c r="H51" s="16">
        <f>G51/G50-1</f>
        <v>0.12665295607209259</v>
      </c>
      <c r="I51" s="11">
        <v>2497.4751452006999</v>
      </c>
      <c r="J51" s="52">
        <f>I51/I50-1</f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16">
        <f t="shared" si="5"/>
        <v>0.19144780540431849</v>
      </c>
      <c r="E52" s="11">
        <v>2375.6718085762623</v>
      </c>
      <c r="F52" s="16">
        <f>E52/E51-1</f>
        <v>8.0031453412499731E-2</v>
      </c>
      <c r="G52" s="11">
        <v>2585.4597989047284</v>
      </c>
      <c r="H52" s="16">
        <f>G52/G51-1</f>
        <v>0.13195826845088887</v>
      </c>
      <c r="I52" s="11">
        <v>2560.6581073649008</v>
      </c>
      <c r="J52" s="52">
        <f>I52/I51-1</f>
        <v>2.529873511879277E-2</v>
      </c>
      <c r="K52" s="11">
        <v>2570.1811146526029</v>
      </c>
      <c r="L52" s="52">
        <f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16">
        <f t="shared" si="5"/>
        <v>5.1589287020914254E-2</v>
      </c>
      <c r="E53" s="11">
        <v>3140.0491699172867</v>
      </c>
      <c r="F53" s="16">
        <f>E53/E52-1</f>
        <v>0.32175208653888721</v>
      </c>
      <c r="G53" s="11">
        <v>3121.8710233997608</v>
      </c>
      <c r="H53" s="16">
        <f>G53/G52-1</f>
        <v>0.20747227426327464</v>
      </c>
      <c r="I53" s="11">
        <v>2961.0902147499737</v>
      </c>
      <c r="J53" s="52">
        <f>I53/I52-1</f>
        <v>0.15637859120409714</v>
      </c>
      <c r="K53" s="11">
        <v>2984.2825188880652</v>
      </c>
      <c r="L53" s="52">
        <f>K53/K52-1</f>
        <v>0.16111759668401193</v>
      </c>
    </row>
    <row r="54" spans="2:13" x14ac:dyDescent="0.25">
      <c r="B54" s="46">
        <v>2022</v>
      </c>
      <c r="C54" s="11">
        <v>3431.281268887823</v>
      </c>
      <c r="D54" s="16">
        <v>0.21043109179415231</v>
      </c>
      <c r="E54" s="11">
        <v>3855.5615413807036</v>
      </c>
      <c r="F54" s="16">
        <v>0.22786661378371487</v>
      </c>
      <c r="G54" s="11">
        <v>4108.644519757735</v>
      </c>
      <c r="H54" s="16">
        <v>0.31608400506032575</v>
      </c>
      <c r="I54" s="11">
        <v>3839.3581482901964</v>
      </c>
      <c r="J54" s="52">
        <v>0.29660289617835267</v>
      </c>
      <c r="K54" s="11">
        <v>3807.2275671655175</v>
      </c>
      <c r="L54" s="52">
        <v>0.27575976572890926</v>
      </c>
    </row>
    <row r="55" spans="2:13" x14ac:dyDescent="0.25">
      <c r="B55" s="46">
        <v>2023</v>
      </c>
      <c r="C55" s="11">
        <v>3704.3906089699012</v>
      </c>
      <c r="D55" s="16">
        <v>7.9593982154252396E-2</v>
      </c>
      <c r="E55" s="11">
        <v>3678.196193209209</v>
      </c>
      <c r="F55" s="16">
        <v>-4.6002468451840306E-2</v>
      </c>
      <c r="G55" s="11">
        <v>3704.6713915721884</v>
      </c>
      <c r="H55" s="16">
        <v>-9.8322725717182924E-2</v>
      </c>
      <c r="I55" s="11">
        <v>3182.6893966155362</v>
      </c>
      <c r="J55" s="52">
        <v>-0.17103607590427539</v>
      </c>
      <c r="K55" s="11">
        <v>3568.6610937805499</v>
      </c>
      <c r="L55" s="52">
        <v>-6.2661469317574991E-2</v>
      </c>
    </row>
    <row r="56" spans="2:13" x14ac:dyDescent="0.25">
      <c r="B56" s="46">
        <v>2024</v>
      </c>
      <c r="C56" s="11">
        <v>3042.5310882483295</v>
      </c>
      <c r="D56" s="16">
        <v>-0.1786689338642985</v>
      </c>
      <c r="E56" s="11">
        <v>2948.4480008114601</v>
      </c>
      <c r="F56" s="16">
        <v>-0.19839838716190039</v>
      </c>
      <c r="G56" s="11">
        <v>2971.282112614309</v>
      </c>
      <c r="H56" s="16">
        <v>-0.19796338229249633</v>
      </c>
      <c r="I56" s="11">
        <v>2826.6536971140363</v>
      </c>
      <c r="J56" s="52">
        <v>-0.11186630397553321</v>
      </c>
      <c r="K56" s="11">
        <v>2931.9431268030266</v>
      </c>
      <c r="L56" s="52">
        <v>-0.17841928674235641</v>
      </c>
    </row>
    <row r="57" spans="2:13" ht="15.75" thickBot="1" x14ac:dyDescent="0.3">
      <c r="B57" s="48">
        <v>2025</v>
      </c>
      <c r="C57" s="49">
        <v>3079.32120309333</v>
      </c>
      <c r="D57" s="50">
        <f>+C57/C56-1</f>
        <v>1.2091943772440272E-2</v>
      </c>
      <c r="E57" s="49">
        <f>+SUM(LPD!F34:H34)/SUM(LPD!F58:H58)</f>
        <v>3172.0448051130588</v>
      </c>
      <c r="F57" s="50">
        <f>+E57/E56-1</f>
        <v>7.5835424006142071E-2</v>
      </c>
      <c r="G57" s="49">
        <v>3381.3109232497663</v>
      </c>
      <c r="H57" s="50">
        <v>0.13799726686830494</v>
      </c>
      <c r="I57" s="103"/>
      <c r="J57" s="50"/>
      <c r="K57" s="49"/>
      <c r="L57" s="50"/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23">
        <v>2025</v>
      </c>
      <c r="D65" s="119"/>
      <c r="E65" s="119"/>
      <c r="F65" s="119"/>
      <c r="G65" s="119"/>
      <c r="H65" s="119"/>
      <c r="I65" s="119"/>
      <c r="J65" s="119"/>
      <c r="K65" s="119"/>
      <c r="L65" s="120"/>
    </row>
    <row r="66" spans="2:12" ht="15.75" thickBot="1" x14ac:dyDescent="0.3">
      <c r="B66" s="3" t="s">
        <v>35</v>
      </c>
      <c r="C66" s="121" t="s">
        <v>23</v>
      </c>
      <c r="D66" s="122"/>
      <c r="E66" s="121" t="s">
        <v>24</v>
      </c>
      <c r="F66" s="124"/>
      <c r="G66" s="121" t="s">
        <v>25</v>
      </c>
      <c r="H66" s="122"/>
      <c r="I66" s="124" t="s">
        <v>26</v>
      </c>
      <c r="J66" s="122"/>
      <c r="K66" s="124" t="s">
        <v>36</v>
      </c>
      <c r="L66" s="122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/>
      <c r="J67" s="56"/>
      <c r="K67" s="57"/>
      <c r="L67" s="55"/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/>
      <c r="J68" s="56"/>
      <c r="K68" s="54"/>
      <c r="L68" s="58"/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/>
      <c r="J69" s="56"/>
      <c r="K69" s="54"/>
      <c r="L69" s="58"/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/>
      <c r="J70" s="56"/>
      <c r="K70" s="54"/>
      <c r="L70" s="58"/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/>
      <c r="J71" s="63"/>
      <c r="K71" s="62"/>
      <c r="L71" s="64"/>
    </row>
    <row r="72" spans="2:12" ht="16.5" thickBot="1" x14ac:dyDescent="0.3">
      <c r="B72" s="53"/>
    </row>
    <row r="73" spans="2:12" ht="15.75" thickBot="1" x14ac:dyDescent="0.3">
      <c r="C73" s="123">
        <v>2024</v>
      </c>
      <c r="D73" s="119"/>
      <c r="E73" s="119"/>
      <c r="F73" s="119"/>
      <c r="G73" s="119"/>
      <c r="H73" s="119"/>
      <c r="I73" s="119"/>
      <c r="J73" s="119"/>
      <c r="K73" s="119"/>
      <c r="L73" s="120"/>
    </row>
    <row r="74" spans="2:12" ht="15.75" thickBot="1" x14ac:dyDescent="0.3">
      <c r="B74" s="3" t="s">
        <v>35</v>
      </c>
      <c r="C74" s="121" t="s">
        <v>23</v>
      </c>
      <c r="D74" s="122"/>
      <c r="E74" s="121" t="s">
        <v>24</v>
      </c>
      <c r="F74" s="124"/>
      <c r="G74" s="121" t="s">
        <v>25</v>
      </c>
      <c r="H74" s="122"/>
      <c r="I74" s="124" t="s">
        <v>26</v>
      </c>
      <c r="J74" s="122"/>
      <c r="K74" s="124" t="s">
        <v>36</v>
      </c>
      <c r="L74" s="122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23">
        <v>2023</v>
      </c>
      <c r="D81" s="119"/>
      <c r="E81" s="119"/>
      <c r="F81" s="119"/>
      <c r="G81" s="119"/>
      <c r="H81" s="119"/>
      <c r="I81" s="119"/>
      <c r="J81" s="119"/>
      <c r="K81" s="119"/>
      <c r="L81" s="120"/>
    </row>
    <row r="82" spans="2:12" ht="15.75" thickBot="1" x14ac:dyDescent="0.3">
      <c r="B82" s="3" t="s">
        <v>35</v>
      </c>
      <c r="C82" s="121" t="s">
        <v>23</v>
      </c>
      <c r="D82" s="122"/>
      <c r="E82" s="121" t="s">
        <v>24</v>
      </c>
      <c r="F82" s="124"/>
      <c r="G82" s="121" t="s">
        <v>25</v>
      </c>
      <c r="H82" s="122"/>
      <c r="I82" s="124" t="s">
        <v>26</v>
      </c>
      <c r="J82" s="122"/>
      <c r="K82" s="124" t="s">
        <v>36</v>
      </c>
      <c r="L82" s="122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23">
        <v>2022</v>
      </c>
      <c r="D90" s="119"/>
      <c r="E90" s="119"/>
      <c r="F90" s="119"/>
      <c r="G90" s="119"/>
      <c r="H90" s="119"/>
      <c r="I90" s="119"/>
      <c r="J90" s="119"/>
      <c r="K90" s="119"/>
      <c r="L90" s="120"/>
    </row>
    <row r="91" spans="2:12" s="40" customFormat="1" ht="15.75" thickBot="1" x14ac:dyDescent="0.3">
      <c r="B91" s="3" t="s">
        <v>35</v>
      </c>
      <c r="C91" s="121" t="s">
        <v>23</v>
      </c>
      <c r="D91" s="122"/>
      <c r="E91" s="121" t="s">
        <v>24</v>
      </c>
      <c r="F91" s="124"/>
      <c r="G91" s="121" t="s">
        <v>25</v>
      </c>
      <c r="H91" s="122"/>
      <c r="I91" s="124" t="s">
        <v>26</v>
      </c>
      <c r="J91" s="122"/>
      <c r="K91" s="124" t="s">
        <v>36</v>
      </c>
      <c r="L91" s="122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3">
        <v>2021</v>
      </c>
      <c r="D99" s="119"/>
      <c r="E99" s="119"/>
      <c r="F99" s="119"/>
      <c r="G99" s="119"/>
      <c r="H99" s="119"/>
      <c r="I99" s="119"/>
      <c r="J99" s="119"/>
      <c r="K99" s="119"/>
      <c r="L99" s="120"/>
    </row>
    <row r="100" spans="2:12" s="40" customFormat="1" ht="15.75" thickBot="1" x14ac:dyDescent="0.3">
      <c r="B100" s="3" t="s">
        <v>35</v>
      </c>
      <c r="C100" s="121" t="s">
        <v>23</v>
      </c>
      <c r="D100" s="122"/>
      <c r="E100" s="121" t="s">
        <v>24</v>
      </c>
      <c r="F100" s="124"/>
      <c r="G100" s="121" t="s">
        <v>25</v>
      </c>
      <c r="H100" s="122"/>
      <c r="I100" s="124" t="s">
        <v>26</v>
      </c>
      <c r="J100" s="122"/>
      <c r="K100" s="124" t="s">
        <v>36</v>
      </c>
      <c r="L100" s="122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3">
        <v>2020</v>
      </c>
      <c r="D108" s="119"/>
      <c r="E108" s="119"/>
      <c r="F108" s="119"/>
      <c r="G108" s="119"/>
      <c r="H108" s="119"/>
      <c r="I108" s="119"/>
      <c r="J108" s="119"/>
      <c r="K108" s="119"/>
      <c r="L108" s="120"/>
    </row>
    <row r="109" spans="2:12" s="40" customFormat="1" ht="15.75" thickBot="1" x14ac:dyDescent="0.3">
      <c r="B109" s="3" t="s">
        <v>35</v>
      </c>
      <c r="C109" s="121" t="s">
        <v>23</v>
      </c>
      <c r="D109" s="122"/>
      <c r="E109" s="121" t="s">
        <v>24</v>
      </c>
      <c r="F109" s="124"/>
      <c r="G109" s="121" t="s">
        <v>25</v>
      </c>
      <c r="H109" s="122"/>
      <c r="I109" s="124" t="s">
        <v>26</v>
      </c>
      <c r="J109" s="122"/>
      <c r="K109" s="124" t="s">
        <v>36</v>
      </c>
      <c r="L109" s="122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3">
        <v>2019</v>
      </c>
      <c r="D117" s="119"/>
      <c r="E117" s="119"/>
      <c r="F117" s="119"/>
      <c r="G117" s="119"/>
      <c r="H117" s="119"/>
      <c r="I117" s="119"/>
      <c r="J117" s="119"/>
      <c r="K117" s="119"/>
      <c r="L117" s="120"/>
    </row>
    <row r="118" spans="2:12" s="40" customFormat="1" ht="15.75" thickBot="1" x14ac:dyDescent="0.3">
      <c r="B118" s="3" t="s">
        <v>35</v>
      </c>
      <c r="C118" s="121" t="s">
        <v>23</v>
      </c>
      <c r="D118" s="122"/>
      <c r="E118" s="121" t="s">
        <v>24</v>
      </c>
      <c r="F118" s="124"/>
      <c r="G118" s="121" t="s">
        <v>25</v>
      </c>
      <c r="H118" s="122"/>
      <c r="I118" s="124" t="s">
        <v>26</v>
      </c>
      <c r="J118" s="122"/>
      <c r="K118" s="124" t="s">
        <v>36</v>
      </c>
      <c r="L118" s="122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3" t="s">
        <v>34</v>
      </c>
      <c r="D126" s="119"/>
      <c r="E126" s="119"/>
      <c r="F126" s="119"/>
      <c r="G126" s="119"/>
      <c r="H126" s="119"/>
      <c r="I126" s="119"/>
      <c r="J126" s="119"/>
      <c r="K126" s="119"/>
      <c r="L126" s="120"/>
    </row>
    <row r="127" spans="2:12" s="40" customFormat="1" ht="15.75" thickBot="1" x14ac:dyDescent="0.3">
      <c r="B127" s="3" t="s">
        <v>35</v>
      </c>
      <c r="C127" s="121" t="s">
        <v>23</v>
      </c>
      <c r="D127" s="122"/>
      <c r="E127" s="121" t="s">
        <v>24</v>
      </c>
      <c r="F127" s="124"/>
      <c r="G127" s="121" t="s">
        <v>25</v>
      </c>
      <c r="H127" s="122"/>
      <c r="I127" s="124" t="s">
        <v>26</v>
      </c>
      <c r="J127" s="122"/>
      <c r="K127" s="124" t="s">
        <v>36</v>
      </c>
      <c r="L127" s="122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3" t="s">
        <v>45</v>
      </c>
      <c r="D135" s="119"/>
      <c r="E135" s="119"/>
      <c r="F135" s="119"/>
      <c r="G135" s="119"/>
      <c r="H135" s="119"/>
      <c r="I135" s="119"/>
      <c r="J135" s="119"/>
      <c r="K135" s="119"/>
      <c r="L135" s="120"/>
    </row>
    <row r="136" spans="2:12" s="40" customFormat="1" ht="15.75" thickBot="1" x14ac:dyDescent="0.3">
      <c r="B136" s="3" t="s">
        <v>35</v>
      </c>
      <c r="C136" s="121" t="s">
        <v>23</v>
      </c>
      <c r="D136" s="122"/>
      <c r="E136" s="121" t="s">
        <v>24</v>
      </c>
      <c r="F136" s="124"/>
      <c r="G136" s="121" t="s">
        <v>25</v>
      </c>
      <c r="H136" s="122"/>
      <c r="I136" s="124" t="s">
        <v>26</v>
      </c>
      <c r="J136" s="122"/>
      <c r="K136" s="124" t="s">
        <v>36</v>
      </c>
      <c r="L136" s="122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18">
        <v>2016</v>
      </c>
      <c r="D144" s="125"/>
      <c r="E144" s="125"/>
      <c r="F144" s="125"/>
      <c r="G144" s="125"/>
      <c r="H144" s="125"/>
      <c r="I144" s="125"/>
      <c r="J144" s="125"/>
      <c r="K144" s="125"/>
      <c r="L144" s="126"/>
    </row>
    <row r="145" spans="2:12" ht="15.75" thickBot="1" x14ac:dyDescent="0.3">
      <c r="B145" s="3" t="s">
        <v>35</v>
      </c>
      <c r="C145" s="121" t="s">
        <v>23</v>
      </c>
      <c r="D145" s="122"/>
      <c r="E145" s="121" t="s">
        <v>24</v>
      </c>
      <c r="F145" s="124"/>
      <c r="G145" s="121" t="s">
        <v>25</v>
      </c>
      <c r="H145" s="122"/>
      <c r="I145" s="124" t="s">
        <v>26</v>
      </c>
      <c r="J145" s="122"/>
      <c r="K145" s="124" t="s">
        <v>36</v>
      </c>
      <c r="L145" s="122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18">
        <v>2015</v>
      </c>
      <c r="D153" s="125"/>
      <c r="E153" s="125"/>
      <c r="F153" s="125"/>
      <c r="G153" s="125"/>
      <c r="H153" s="125"/>
      <c r="I153" s="125"/>
      <c r="J153" s="125"/>
      <c r="K153" s="125"/>
      <c r="L153" s="126"/>
    </row>
    <row r="154" spans="2:12" ht="15.75" thickBot="1" x14ac:dyDescent="0.3">
      <c r="B154" s="3" t="s">
        <v>35</v>
      </c>
      <c r="C154" s="121" t="s">
        <v>23</v>
      </c>
      <c r="D154" s="122"/>
      <c r="E154" s="121" t="s">
        <v>24</v>
      </c>
      <c r="F154" s="124"/>
      <c r="G154" s="121" t="s">
        <v>25</v>
      </c>
      <c r="H154" s="122"/>
      <c r="I154" s="124" t="s">
        <v>26</v>
      </c>
      <c r="J154" s="122"/>
      <c r="K154" s="124" t="s">
        <v>36</v>
      </c>
      <c r="L154" s="122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18">
        <v>2014</v>
      </c>
      <c r="D162" s="125"/>
      <c r="E162" s="125"/>
      <c r="F162" s="125"/>
      <c r="G162" s="125"/>
      <c r="H162" s="125"/>
      <c r="I162" s="125"/>
      <c r="J162" s="125"/>
      <c r="K162" s="125"/>
      <c r="L162" s="126"/>
    </row>
    <row r="163" spans="2:12" ht="15.75" thickBot="1" x14ac:dyDescent="0.3">
      <c r="B163" s="3" t="s">
        <v>35</v>
      </c>
      <c r="C163" s="121" t="s">
        <v>23</v>
      </c>
      <c r="D163" s="122"/>
      <c r="E163" s="121" t="s">
        <v>24</v>
      </c>
      <c r="F163" s="124"/>
      <c r="G163" s="121" t="s">
        <v>25</v>
      </c>
      <c r="H163" s="122"/>
      <c r="I163" s="124" t="s">
        <v>26</v>
      </c>
      <c r="J163" s="122"/>
      <c r="K163" s="124" t="s">
        <v>36</v>
      </c>
      <c r="L163" s="122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18" t="s">
        <v>51</v>
      </c>
      <c r="D171" s="125"/>
      <c r="E171" s="125"/>
      <c r="F171" s="125"/>
      <c r="G171" s="125"/>
      <c r="H171" s="125"/>
      <c r="I171" s="125"/>
      <c r="J171" s="125"/>
      <c r="K171" s="125"/>
      <c r="L171" s="126"/>
    </row>
    <row r="172" spans="2:12" s="40" customFormat="1" ht="15.75" thickBot="1" x14ac:dyDescent="0.3">
      <c r="B172" s="3" t="s">
        <v>35</v>
      </c>
      <c r="C172" s="121" t="s">
        <v>23</v>
      </c>
      <c r="D172" s="122"/>
      <c r="E172" s="121" t="s">
        <v>24</v>
      </c>
      <c r="F172" s="124"/>
      <c r="G172" s="121" t="s">
        <v>25</v>
      </c>
      <c r="H172" s="122"/>
      <c r="I172" s="124" t="s">
        <v>26</v>
      </c>
      <c r="J172" s="122"/>
      <c r="K172" s="124" t="s">
        <v>36</v>
      </c>
      <c r="L172" s="122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18" t="s">
        <v>55</v>
      </c>
      <c r="D180" s="125"/>
      <c r="E180" s="125"/>
      <c r="F180" s="125"/>
      <c r="G180" s="125"/>
      <c r="H180" s="125"/>
      <c r="I180" s="125"/>
      <c r="J180" s="125"/>
      <c r="K180" s="125"/>
      <c r="L180" s="126"/>
    </row>
    <row r="181" spans="2:12" s="40" customFormat="1" ht="15.75" thickBot="1" x14ac:dyDescent="0.3">
      <c r="B181" s="3" t="s">
        <v>35</v>
      </c>
      <c r="C181" s="121" t="s">
        <v>23</v>
      </c>
      <c r="D181" s="122"/>
      <c r="E181" s="121" t="s">
        <v>24</v>
      </c>
      <c r="F181" s="124"/>
      <c r="G181" s="121" t="s">
        <v>25</v>
      </c>
      <c r="H181" s="122"/>
      <c r="I181" s="124" t="s">
        <v>26</v>
      </c>
      <c r="J181" s="122"/>
      <c r="K181" s="124" t="s">
        <v>36</v>
      </c>
      <c r="L181" s="122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18" t="s">
        <v>58</v>
      </c>
      <c r="D189" s="125"/>
      <c r="E189" s="125"/>
      <c r="F189" s="125"/>
      <c r="G189" s="125"/>
      <c r="H189" s="125"/>
      <c r="I189" s="125"/>
      <c r="J189" s="125"/>
      <c r="K189" s="125"/>
      <c r="L189" s="126"/>
    </row>
    <row r="190" spans="2:12" s="40" customFormat="1" ht="15.75" thickBot="1" x14ac:dyDescent="0.3">
      <c r="B190" s="3" t="s">
        <v>35</v>
      </c>
      <c r="C190" s="121" t="s">
        <v>23</v>
      </c>
      <c r="D190" s="122"/>
      <c r="E190" s="121" t="s">
        <v>24</v>
      </c>
      <c r="F190" s="122"/>
      <c r="G190" s="121" t="s">
        <v>25</v>
      </c>
      <c r="H190" s="122"/>
      <c r="I190" s="121" t="s">
        <v>26</v>
      </c>
      <c r="J190" s="122"/>
      <c r="K190" s="124" t="s">
        <v>36</v>
      </c>
      <c r="L190" s="122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18" t="s">
        <v>61</v>
      </c>
      <c r="D198" s="125"/>
      <c r="E198" s="125"/>
      <c r="F198" s="125"/>
      <c r="G198" s="125"/>
      <c r="H198" s="125"/>
      <c r="I198" s="125"/>
      <c r="J198" s="125"/>
      <c r="K198" s="125"/>
      <c r="L198" s="126"/>
    </row>
    <row r="199" spans="2:12" s="40" customFormat="1" ht="15.75" thickBot="1" x14ac:dyDescent="0.3">
      <c r="B199" s="3" t="s">
        <v>35</v>
      </c>
      <c r="C199" s="121" t="s">
        <v>23</v>
      </c>
      <c r="D199" s="122"/>
      <c r="E199" s="121" t="s">
        <v>24</v>
      </c>
      <c r="F199" s="124"/>
      <c r="G199" s="121" t="s">
        <v>25</v>
      </c>
      <c r="H199" s="122"/>
      <c r="I199" s="124" t="s">
        <v>26</v>
      </c>
      <c r="J199" s="122"/>
      <c r="K199" s="124" t="s">
        <v>36</v>
      </c>
      <c r="L199" s="122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18" t="s">
        <v>65</v>
      </c>
      <c r="D207" s="125"/>
      <c r="E207" s="125"/>
      <c r="F207" s="125"/>
      <c r="G207" s="125"/>
      <c r="H207" s="125"/>
      <c r="I207" s="125"/>
      <c r="J207" s="125"/>
      <c r="K207" s="125"/>
      <c r="L207" s="126"/>
    </row>
    <row r="208" spans="2:12" s="40" customFormat="1" ht="15.75" thickBot="1" x14ac:dyDescent="0.3">
      <c r="B208" s="3" t="s">
        <v>35</v>
      </c>
      <c r="C208" s="121" t="s">
        <v>23</v>
      </c>
      <c r="D208" s="122"/>
      <c r="E208" s="121" t="s">
        <v>24</v>
      </c>
      <c r="F208" s="124"/>
      <c r="G208" s="121" t="s">
        <v>25</v>
      </c>
      <c r="H208" s="122"/>
      <c r="I208" s="124" t="s">
        <v>26</v>
      </c>
      <c r="J208" s="122"/>
      <c r="K208" s="124" t="s">
        <v>36</v>
      </c>
      <c r="L208" s="122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18" t="s">
        <v>67</v>
      </c>
      <c r="D216" s="125"/>
      <c r="E216" s="125"/>
      <c r="F216" s="125"/>
      <c r="G216" s="125"/>
      <c r="H216" s="125"/>
      <c r="I216" s="125"/>
      <c r="J216" s="125"/>
      <c r="K216" s="125"/>
      <c r="L216" s="126"/>
    </row>
    <row r="217" spans="2:12" s="40" customFormat="1" ht="15.75" thickBot="1" x14ac:dyDescent="0.3">
      <c r="B217" s="3" t="s">
        <v>35</v>
      </c>
      <c r="C217" s="121" t="s">
        <v>23</v>
      </c>
      <c r="D217" s="122"/>
      <c r="E217" s="121" t="s">
        <v>24</v>
      </c>
      <c r="F217" s="124"/>
      <c r="G217" s="121" t="s">
        <v>25</v>
      </c>
      <c r="H217" s="122"/>
      <c r="I217" s="124" t="s">
        <v>26</v>
      </c>
      <c r="J217" s="122"/>
      <c r="K217" s="124" t="s">
        <v>36</v>
      </c>
      <c r="L217" s="122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3" t="s">
        <v>70</v>
      </c>
      <c r="D225" s="119"/>
      <c r="E225" s="119"/>
      <c r="F225" s="119"/>
      <c r="G225" s="119"/>
      <c r="H225" s="119"/>
      <c r="I225" s="119"/>
      <c r="J225" s="119"/>
      <c r="K225" s="119"/>
      <c r="L225" s="120"/>
    </row>
    <row r="226" spans="2:12" s="40" customFormat="1" ht="15.75" thickBot="1" x14ac:dyDescent="0.3">
      <c r="B226" s="3" t="s">
        <v>35</v>
      </c>
      <c r="C226" s="121" t="s">
        <v>23</v>
      </c>
      <c r="D226" s="122"/>
      <c r="E226" s="121" t="s">
        <v>24</v>
      </c>
      <c r="F226" s="124"/>
      <c r="G226" s="121" t="s">
        <v>25</v>
      </c>
      <c r="H226" s="122"/>
      <c r="I226" s="124" t="s">
        <v>26</v>
      </c>
      <c r="J226" s="122"/>
      <c r="K226" s="124" t="s">
        <v>36</v>
      </c>
      <c r="L226" s="122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38"/>
  <sheetViews>
    <sheetView showGridLines="0" zoomScale="118" zoomScaleNormal="118" workbookViewId="0">
      <pane ySplit="12" topLeftCell="A223" activePane="bottomLeft" state="frozen"/>
      <selection pane="bottomLeft" activeCell="I234" sqref="I234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78</v>
      </c>
    </row>
    <row r="10" spans="2:5" ht="15.75" thickBot="1" x14ac:dyDescent="0.3">
      <c r="C10" s="127" t="s">
        <v>15</v>
      </c>
      <c r="D10" s="128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4262289.49</v>
      </c>
      <c r="D229" s="24">
        <v>1475.11</v>
      </c>
      <c r="E229" s="99">
        <v>2889.4723037603981</v>
      </c>
    </row>
    <row r="230" spans="2:6" x14ac:dyDescent="0.25">
      <c r="B230" s="100" t="s">
        <v>103</v>
      </c>
      <c r="C230" s="83">
        <v>5046853.9999999991</v>
      </c>
      <c r="D230" s="82">
        <v>1588.0185000000004</v>
      </c>
      <c r="E230" s="101">
        <v>3178.0826230928656</v>
      </c>
    </row>
    <row r="231" spans="2:6" x14ac:dyDescent="0.25">
      <c r="B231" s="100" t="s">
        <v>104</v>
      </c>
      <c r="C231" s="83">
        <v>4040917.9399999985</v>
      </c>
      <c r="D231" s="82">
        <v>1272.2625</v>
      </c>
      <c r="E231" s="101">
        <v>3176.1668209194236</v>
      </c>
    </row>
    <row r="232" spans="2:6" x14ac:dyDescent="0.25">
      <c r="B232" s="100" t="s">
        <v>105</v>
      </c>
      <c r="C232" s="83">
        <v>5159403.1299999952</v>
      </c>
      <c r="D232" s="82">
        <v>1670.3055000000002</v>
      </c>
      <c r="E232" s="101">
        <v>3088.8978872427797</v>
      </c>
    </row>
    <row r="233" spans="2:6" x14ac:dyDescent="0.25">
      <c r="B233" s="100" t="s">
        <v>106</v>
      </c>
      <c r="C233" s="83">
        <v>3758180.48</v>
      </c>
      <c r="D233" s="82">
        <v>1157.7164999999998</v>
      </c>
      <c r="E233" s="101">
        <v>3246.2010172611349</v>
      </c>
    </row>
    <row r="234" spans="2:6" x14ac:dyDescent="0.25">
      <c r="B234" s="100" t="s">
        <v>108</v>
      </c>
      <c r="C234" s="83">
        <v>3126740.3000000003</v>
      </c>
      <c r="D234" s="82">
        <v>969</v>
      </c>
      <c r="E234" s="101">
        <v>3226.7701754385967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3383.9431030591841</v>
      </c>
    </row>
    <row r="236" spans="2:6" x14ac:dyDescent="0.25">
      <c r="B236" s="100" t="s">
        <v>110</v>
      </c>
      <c r="C236" s="83">
        <v>4709808.6100000031</v>
      </c>
      <c r="D236" s="82">
        <v>1402.19</v>
      </c>
      <c r="E236" s="101">
        <v>3358.8947360914021</v>
      </c>
    </row>
    <row r="237" spans="2:6" x14ac:dyDescent="0.25">
      <c r="B237" s="102" t="s">
        <v>111</v>
      </c>
      <c r="C237" s="107">
        <v>4173074.5000000009</v>
      </c>
      <c r="D237" s="22">
        <v>1226.2980000000002</v>
      </c>
      <c r="E237" s="106">
        <v>3402.9856527532461</v>
      </c>
    </row>
    <row r="238" spans="2:6" x14ac:dyDescent="0.25">
      <c r="B238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0FB73F90-38C9-4845-A0F8-88BB0942B1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2025-10-06T13:50:50Z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