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<sst xmlns="http://schemas.openxmlformats.org/spreadsheetml/2006/main" count="93" uniqueCount="27">
  <si>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</si>
  <si>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</si>
  <si>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</si>
  <si>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</si>
  <si>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</si>
  <si>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</si>
  <si>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</si>
  <si>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</si>
  <si>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</si>
  <si>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</si>
  <si>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</si>
  <si>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</si>
  <si>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</si>
  <si>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</si>
  <si>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</si>
  <si>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</si>
  <si>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Suero en Polvo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</si>
  <si>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</si>
  <si>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</si>
  <si>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</si>
  <si>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</si>
  <si>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</si>
  <si>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</si>
  <si>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Descremada (US$/Ton) </t>
  </si>
  <si>
    <t>Leche en Polvo Entera (US$/Ton)</t>
  </si>
  <si>
    <t>2021</t>
  </si>
  <si>
    <t xml:space="preserve">Precios de exportación de Europa (*)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</si>
</sst>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-* #,##0_-;\-* #,##0_-;_-* &quot;-&quot;??_-;_-@_-"/>
    <numFmt numFmtId="186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9" fontId="41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41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1" fillId="0" borderId="17" xfId="0" applyNumberFormat="1" applyFont="1" applyBorder="1" applyAlignment="1">
      <alignment/>
    </xf>
    <xf numFmtId="49" fontId="41" fillId="0" borderId="18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41" fillId="0" borderId="16" xfId="0" applyNumberFormat="1" applyFont="1" applyBorder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41" fillId="0" borderId="16" xfId="0" applyNumberFormat="1" applyFont="1" applyFill="1" applyBorder="1" applyAlignment="1">
      <alignment horizontal="center"/>
    </xf>
    <xf numFmtId="9" fontId="41" fillId="0" borderId="13" xfId="59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41" fillId="0" borderId="20" xfId="0" applyNumberFormat="1" applyFont="1" applyFill="1" applyBorder="1" applyAlignment="1">
      <alignment horizontal="center"/>
    </xf>
    <xf numFmtId="9" fontId="41" fillId="0" borderId="22" xfId="59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41" fillId="0" borderId="19" xfId="0" applyNumberFormat="1" applyFont="1" applyBorder="1" applyAlignment="1">
      <alignment horizontal="left"/>
    </xf>
    <xf numFmtId="0" fontId="41" fillId="0" borderId="23" xfId="0" applyNumberFormat="1" applyFont="1" applyBorder="1" applyAlignment="1">
      <alignment horizontal="left"/>
    </xf>
    <xf numFmtId="9" fontId="0" fillId="0" borderId="0" xfId="59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76200</xdr:rowOff>
    </xdr:from>
    <xdr:to>
      <xdr:col>9</xdr:col>
      <xdr:colOff>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6200"/>
          <a:ext cx="2190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106"/>
  <sheetViews>
    <sheetView showGridLines="0" tabSelected="1" zoomScalePageLayoutView="0" workbookViewId="0" topLeftCell="A1">
      <selection activeCell="E78" sqref="E78"/>
    </sheetView>
  </sheetViews>
  <sheetFormatPr defaultColWidth="11.421875" defaultRowHeight="15"/>
  <cols>
    <col min="1" max="1" width="11.421875" style="0" customWidth="1"/>
    <col min="2" max="2" width="11.421875" style="15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4"/>
    </row>
    <row r="9" ht="15.75" thickBot="1">
      <c r="C9" s="14"/>
    </row>
    <row r="10" spans="3:9" ht="15.75" thickBot="1">
      <c r="C10" s="14"/>
      <c r="G10" s="43" t="s">
        <v>26</v>
      </c>
      <c r="H10" s="44"/>
      <c r="I10" s="45"/>
    </row>
    <row r="11" ht="15.75" thickBot="1">
      <c r="C11" s="14"/>
    </row>
    <row r="12" spans="7:15" ht="15.75" thickBot="1">
      <c r="G12" s="40" t="s">
        <v>24</v>
      </c>
      <c r="H12" s="41"/>
      <c r="I12" s="42"/>
      <c r="O12" s="14"/>
    </row>
    <row r="13" ht="15.75" thickBot="1"/>
    <row r="14" spans="2:16" ht="15.75" thickBot="1">
      <c r="B14" s="16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ht="15">
      <c r="B15" s="17">
        <v>2007</v>
      </c>
      <c r="C15" s="6">
        <v>3075</v>
      </c>
      <c r="D15" s="7">
        <v>3400</v>
      </c>
      <c r="E15" s="7">
        <v>3579.1666666666665</v>
      </c>
      <c r="F15" s="7">
        <v>4400</v>
      </c>
      <c r="G15" s="7">
        <v>4762.5</v>
      </c>
      <c r="H15" s="7">
        <v>5088.75</v>
      </c>
      <c r="I15" s="7">
        <v>5225</v>
      </c>
      <c r="J15" s="7">
        <v>5400</v>
      </c>
      <c r="K15" s="7">
        <v>5600</v>
      </c>
      <c r="L15" s="7">
        <v>5425</v>
      </c>
      <c r="M15" s="7">
        <v>4981.25</v>
      </c>
      <c r="N15" s="7">
        <v>4687.5</v>
      </c>
      <c r="O15" s="9">
        <f aca="true" t="shared" si="0" ref="O15:O21">AVERAGE(C15:N15)</f>
        <v>4635.347222222222</v>
      </c>
      <c r="P15" s="4"/>
    </row>
    <row r="16" spans="2:16" ht="15">
      <c r="B16" s="18">
        <v>2008</v>
      </c>
      <c r="C16" s="8">
        <v>4387.5</v>
      </c>
      <c r="D16" s="5">
        <v>4616.666666666666</v>
      </c>
      <c r="E16" s="5">
        <v>4606.25</v>
      </c>
      <c r="F16" s="5">
        <v>4550</v>
      </c>
      <c r="G16" s="5">
        <v>4475</v>
      </c>
      <c r="H16" s="5">
        <v>4475</v>
      </c>
      <c r="I16" s="5">
        <v>4512.5</v>
      </c>
      <c r="J16" s="5">
        <v>4058.3333333333335</v>
      </c>
      <c r="K16" s="5">
        <v>3462.5</v>
      </c>
      <c r="L16" s="5">
        <v>3056.25</v>
      </c>
      <c r="M16" s="5">
        <v>2725</v>
      </c>
      <c r="N16" s="5">
        <v>2725</v>
      </c>
      <c r="O16" s="9">
        <f t="shared" si="0"/>
        <v>3970.8333333333335</v>
      </c>
      <c r="P16" s="4">
        <f>+O16/O15-1</f>
        <v>-0.14335795292813358</v>
      </c>
    </row>
    <row r="17" spans="2:16" ht="15">
      <c r="B17" s="18">
        <v>2009</v>
      </c>
      <c r="C17" s="8">
        <v>2406.25</v>
      </c>
      <c r="D17" s="5">
        <v>2168.75</v>
      </c>
      <c r="E17" s="5">
        <v>2231.25</v>
      </c>
      <c r="F17" s="5">
        <v>2325</v>
      </c>
      <c r="G17" s="5">
        <v>2512.5</v>
      </c>
      <c r="H17" s="5">
        <v>2637.5</v>
      </c>
      <c r="I17" s="5">
        <v>2650</v>
      </c>
      <c r="J17" s="5">
        <v>2718.75</v>
      </c>
      <c r="K17" s="5">
        <v>2893.75</v>
      </c>
      <c r="L17" s="5">
        <v>3454.166666666667</v>
      </c>
      <c r="M17" s="5">
        <v>3925</v>
      </c>
      <c r="N17" s="5">
        <v>3825</v>
      </c>
      <c r="O17" s="9">
        <f t="shared" si="0"/>
        <v>2812.326388888889</v>
      </c>
      <c r="P17" s="4">
        <f>+O17/O16-1</f>
        <v>-0.2917541098286114</v>
      </c>
    </row>
    <row r="18" spans="2:16" ht="15">
      <c r="B18" s="18">
        <v>2010</v>
      </c>
      <c r="C18" s="8">
        <v>3537.5</v>
      </c>
      <c r="D18" s="5">
        <v>3368.75</v>
      </c>
      <c r="E18" s="5">
        <v>3363</v>
      </c>
      <c r="F18" s="5">
        <v>3579</v>
      </c>
      <c r="G18" s="5">
        <v>3700</v>
      </c>
      <c r="H18" s="5">
        <v>3537.5</v>
      </c>
      <c r="I18" s="5">
        <v>3613</v>
      </c>
      <c r="J18" s="5">
        <v>3625</v>
      </c>
      <c r="K18" s="5">
        <v>3513</v>
      </c>
      <c r="L18" s="5">
        <v>3804.16</v>
      </c>
      <c r="M18" s="5">
        <v>3643.75</v>
      </c>
      <c r="N18" s="5">
        <f>+(3550+3750+3675+3950)/4</f>
        <v>3731.25</v>
      </c>
      <c r="O18" s="9">
        <f t="shared" si="0"/>
        <v>3584.659166666667</v>
      </c>
      <c r="P18" s="4">
        <f>+O18/O17-1</f>
        <v>0.2746241619853076</v>
      </c>
    </row>
    <row r="19" spans="2:16" s="11" customFormat="1" ht="15">
      <c r="B19" s="18">
        <v>2011</v>
      </c>
      <c r="C19" s="8">
        <f>(3700+3975+3925+4375)/4</f>
        <v>3993.75</v>
      </c>
      <c r="D19" s="5">
        <f>+(4500+4750+4500+5000)/4</f>
        <v>4687.5</v>
      </c>
      <c r="E19" s="5">
        <v>4837.5</v>
      </c>
      <c r="F19" s="5">
        <v>4552.5</v>
      </c>
      <c r="G19" s="5">
        <v>4362.5</v>
      </c>
      <c r="H19" s="5">
        <v>4406.25</v>
      </c>
      <c r="I19" s="5">
        <v>4367.5</v>
      </c>
      <c r="J19" s="5">
        <v>4237.5</v>
      </c>
      <c r="K19" s="5">
        <v>4029.1666666666665</v>
      </c>
      <c r="L19" s="5">
        <v>4037.5</v>
      </c>
      <c r="M19" s="5">
        <v>3993.75</v>
      </c>
      <c r="N19" s="5">
        <f>AVERAGE(N14:N17)</f>
        <v>3745.8333333333335</v>
      </c>
      <c r="O19" s="9">
        <f t="shared" si="0"/>
        <v>4270.9375</v>
      </c>
      <c r="P19" s="4">
        <f>+O19/O18-1</f>
        <v>0.1914486988651407</v>
      </c>
    </row>
    <row r="20" spans="2:16" s="11" customFormat="1" ht="15">
      <c r="B20" s="18">
        <v>2012</v>
      </c>
      <c r="C20" s="8">
        <v>3729.1666666666665</v>
      </c>
      <c r="D20" s="5">
        <v>3737.5</v>
      </c>
      <c r="E20" s="5">
        <v>3608.3333333333335</v>
      </c>
      <c r="F20" s="5">
        <v>3350</v>
      </c>
      <c r="G20" s="5">
        <v>3162.5</v>
      </c>
      <c r="H20" s="5">
        <v>3112.5</v>
      </c>
      <c r="I20" s="5">
        <v>3118.75</v>
      </c>
      <c r="J20" s="5">
        <v>3345.8333333333335</v>
      </c>
      <c r="K20" s="5">
        <v>3850</v>
      </c>
      <c r="L20" s="5">
        <v>3837.5</v>
      </c>
      <c r="M20" s="5">
        <v>3837.5</v>
      </c>
      <c r="N20" s="5">
        <v>3912.5</v>
      </c>
      <c r="O20" s="9">
        <f t="shared" si="0"/>
        <v>3550.173611111111</v>
      </c>
      <c r="P20" s="4">
        <f>+O20/O19-1</f>
        <v>-0.168760111541995</v>
      </c>
    </row>
    <row r="21" spans="2:22" s="14" customFormat="1" ht="15">
      <c r="B21" s="18">
        <v>2013</v>
      </c>
      <c r="C21" s="8">
        <v>3975</v>
      </c>
      <c r="D21" s="5">
        <v>4062.5</v>
      </c>
      <c r="E21" s="5">
        <v>4125</v>
      </c>
      <c r="F21" s="5">
        <v>4762.5</v>
      </c>
      <c r="G21" s="5">
        <v>4725</v>
      </c>
      <c r="H21" s="5">
        <v>4762.5</v>
      </c>
      <c r="I21" s="5">
        <v>4681.25</v>
      </c>
      <c r="J21" s="5">
        <v>4933.333333333333</v>
      </c>
      <c r="K21" s="5">
        <v>5050</v>
      </c>
      <c r="L21" s="5">
        <v>5037.5</v>
      </c>
      <c r="M21" s="5">
        <v>5000</v>
      </c>
      <c r="N21" s="5">
        <v>5106.25</v>
      </c>
      <c r="O21" s="9">
        <f t="shared" si="0"/>
        <v>4685.069444444444</v>
      </c>
      <c r="P21" s="4">
        <f aca="true" t="shared" si="1" ref="P21:P30">O21/O20-1</f>
        <v>0.3196733336593478</v>
      </c>
      <c r="R21" s="23"/>
      <c r="S21" s="24"/>
      <c r="T21" s="24"/>
      <c r="U21" s="23"/>
      <c r="V21" s="24"/>
    </row>
    <row r="22" spans="2:22" s="14" customFormat="1" ht="15">
      <c r="B22" s="18">
        <v>2014</v>
      </c>
      <c r="C22" s="8">
        <v>5150</v>
      </c>
      <c r="D22" s="5">
        <v>5146</v>
      </c>
      <c r="E22" s="5">
        <v>5031</v>
      </c>
      <c r="F22" s="5">
        <v>4900</v>
      </c>
      <c r="G22" s="5">
        <v>4687.5</v>
      </c>
      <c r="H22" s="5">
        <v>4500</v>
      </c>
      <c r="I22" s="5">
        <v>4381.25</v>
      </c>
      <c r="J22" s="5">
        <v>3808</v>
      </c>
      <c r="K22" s="5">
        <v>3118.75</v>
      </c>
      <c r="L22" s="5">
        <v>3031.25</v>
      </c>
      <c r="M22" s="5">
        <v>2856.25</v>
      </c>
      <c r="N22" s="5">
        <v>2812.5</v>
      </c>
      <c r="O22" s="9">
        <f aca="true" t="shared" si="2" ref="O22:O29">AVERAGE(C22:N22)</f>
        <v>4118.541666666667</v>
      </c>
      <c r="P22" s="4">
        <f t="shared" si="1"/>
        <v>-0.12092195953457341</v>
      </c>
      <c r="R22" s="23"/>
      <c r="S22" s="24"/>
      <c r="T22" s="24"/>
      <c r="U22" s="23"/>
      <c r="V22" s="24"/>
    </row>
    <row r="23" spans="2:22" s="14" customFormat="1" ht="15">
      <c r="B23" s="18">
        <v>2015</v>
      </c>
      <c r="C23" s="8">
        <v>2725</v>
      </c>
      <c r="D23" s="5">
        <v>2987.5</v>
      </c>
      <c r="E23" s="5">
        <v>2962.5</v>
      </c>
      <c r="F23" s="5">
        <v>2813</v>
      </c>
      <c r="G23" s="5">
        <v>2756.25</v>
      </c>
      <c r="H23" s="5">
        <v>2618.75</v>
      </c>
      <c r="I23" s="5">
        <v>2400</v>
      </c>
      <c r="J23" s="5">
        <v>2106.25</v>
      </c>
      <c r="K23" s="5">
        <v>2125</v>
      </c>
      <c r="L23" s="5">
        <v>2383.33333333333</v>
      </c>
      <c r="M23" s="5">
        <v>2468.75</v>
      </c>
      <c r="N23" s="5">
        <v>2325</v>
      </c>
      <c r="O23" s="9">
        <f t="shared" si="2"/>
        <v>2555.944444444444</v>
      </c>
      <c r="P23" s="4">
        <f t="shared" si="1"/>
        <v>-0.3794054664710744</v>
      </c>
      <c r="R23" s="23"/>
      <c r="S23" s="24"/>
      <c r="T23" s="24"/>
      <c r="U23" s="23"/>
      <c r="V23" s="24"/>
    </row>
    <row r="24" spans="2:22" s="14" customFormat="1" ht="15">
      <c r="B24" s="18" t="s">
        <v>17</v>
      </c>
      <c r="C24" s="8">
        <v>2187.5</v>
      </c>
      <c r="D24" s="5">
        <v>2187.5</v>
      </c>
      <c r="E24" s="5">
        <v>2100</v>
      </c>
      <c r="F24" s="5">
        <v>2075</v>
      </c>
      <c r="G24" s="5">
        <v>2093.75</v>
      </c>
      <c r="H24" s="5">
        <v>2306.25</v>
      </c>
      <c r="I24" s="5">
        <v>2406.25</v>
      </c>
      <c r="J24" s="5">
        <v>2593.75</v>
      </c>
      <c r="K24" s="5">
        <v>2887.5</v>
      </c>
      <c r="L24" s="5">
        <v>2968.75</v>
      </c>
      <c r="M24" s="5">
        <v>3125</v>
      </c>
      <c r="N24" s="5">
        <v>3268.75</v>
      </c>
      <c r="O24" s="9">
        <f t="shared" si="2"/>
        <v>2516.6666666666665</v>
      </c>
      <c r="P24" s="4">
        <f t="shared" si="1"/>
        <v>-0.015367226726367589</v>
      </c>
      <c r="R24" s="23"/>
      <c r="S24" s="24"/>
      <c r="T24" s="24"/>
      <c r="U24" s="23"/>
      <c r="V24" s="24"/>
    </row>
    <row r="25" spans="2:22" s="25" customFormat="1" ht="15">
      <c r="B25" s="34" t="s">
        <v>18</v>
      </c>
      <c r="C25" s="28">
        <v>3287.5</v>
      </c>
      <c r="D25" s="29">
        <v>3256.25</v>
      </c>
      <c r="E25" s="29">
        <v>3081.25</v>
      </c>
      <c r="F25" s="29">
        <v>2925</v>
      </c>
      <c r="G25" s="29">
        <v>3150</v>
      </c>
      <c r="H25" s="29">
        <v>3443.75</v>
      </c>
      <c r="I25" s="29">
        <v>3493.75</v>
      </c>
      <c r="J25" s="29">
        <v>3756.25</v>
      </c>
      <c r="K25" s="29">
        <v>3783.3333333333335</v>
      </c>
      <c r="L25" s="29">
        <v>3437.5</v>
      </c>
      <c r="M25" s="29">
        <v>3187.5</v>
      </c>
      <c r="N25" s="29">
        <v>3031.25</v>
      </c>
      <c r="O25" s="26">
        <f t="shared" si="2"/>
        <v>3319.444444444444</v>
      </c>
      <c r="P25" s="27">
        <f t="shared" si="1"/>
        <v>0.3189845474613686</v>
      </c>
      <c r="R25" s="35"/>
      <c r="S25" s="36"/>
      <c r="T25" s="36"/>
      <c r="U25" s="35"/>
      <c r="V25" s="36"/>
    </row>
    <row r="26" spans="2:16" s="25" customFormat="1" ht="15">
      <c r="B26" s="34" t="s">
        <v>19</v>
      </c>
      <c r="C26" s="28">
        <v>3037.5</v>
      </c>
      <c r="D26" s="29">
        <v>3168.75</v>
      </c>
      <c r="E26" s="29">
        <v>3237.5</v>
      </c>
      <c r="F26" s="29">
        <v>3281.25</v>
      </c>
      <c r="G26" s="29">
        <v>3318.75</v>
      </c>
      <c r="H26" s="29">
        <v>3381.25</v>
      </c>
      <c r="I26" s="29">
        <v>3312.5</v>
      </c>
      <c r="J26" s="29">
        <v>3308.33333333333</v>
      </c>
      <c r="K26" s="29">
        <v>3406.25</v>
      </c>
      <c r="L26" s="29">
        <v>3200</v>
      </c>
      <c r="M26" s="29">
        <v>3112.5</v>
      </c>
      <c r="N26" s="29">
        <v>3087.5</v>
      </c>
      <c r="O26" s="26">
        <f t="shared" si="2"/>
        <v>3237.673611111111</v>
      </c>
      <c r="P26" s="27">
        <f t="shared" si="1"/>
        <v>-0.024633891213388992</v>
      </c>
    </row>
    <row r="27" spans="2:16" s="25" customFormat="1" ht="15">
      <c r="B27" s="34" t="s">
        <v>21</v>
      </c>
      <c r="C27" s="28">
        <v>3131.25</v>
      </c>
      <c r="D27" s="29">
        <v>3193.75</v>
      </c>
      <c r="E27" s="29">
        <v>3275</v>
      </c>
      <c r="F27" s="29">
        <v>3320.8333333333335</v>
      </c>
      <c r="G27" s="29">
        <v>3268.75</v>
      </c>
      <c r="H27" s="29">
        <v>3375</v>
      </c>
      <c r="I27" s="29">
        <v>3208.3333333333335</v>
      </c>
      <c r="J27" s="29">
        <v>3181.25</v>
      </c>
      <c r="K27" s="29">
        <v>3250</v>
      </c>
      <c r="L27" s="29">
        <v>3306.25</v>
      </c>
      <c r="M27" s="29">
        <v>3362.5</v>
      </c>
      <c r="N27" s="29">
        <v>3406.25</v>
      </c>
      <c r="O27" s="26">
        <f t="shared" si="2"/>
        <v>3273.263888888889</v>
      </c>
      <c r="P27" s="27">
        <f t="shared" si="1"/>
        <v>0.010992546517239576</v>
      </c>
    </row>
    <row r="28" spans="2:16" s="25" customFormat="1" ht="15">
      <c r="B28" s="34" t="s">
        <v>22</v>
      </c>
      <c r="C28" s="28">
        <v>3425</v>
      </c>
      <c r="D28" s="29">
        <v>3350</v>
      </c>
      <c r="E28" s="29">
        <v>3112.5</v>
      </c>
      <c r="F28" s="29">
        <v>2493.75</v>
      </c>
      <c r="G28" s="29">
        <v>2406.25</v>
      </c>
      <c r="H28" s="29">
        <v>2387.5</v>
      </c>
      <c r="I28" s="29">
        <v>3154.1666666666665</v>
      </c>
      <c r="J28" s="29">
        <v>3281.25</v>
      </c>
      <c r="K28" s="29">
        <v>3287.5</v>
      </c>
      <c r="L28" s="29">
        <v>3256.25</v>
      </c>
      <c r="M28" s="29">
        <v>3268.75</v>
      </c>
      <c r="N28" s="29">
        <v>3350</v>
      </c>
      <c r="O28" s="26">
        <f t="shared" si="2"/>
        <v>3064.4097222222226</v>
      </c>
      <c r="P28" s="27">
        <f t="shared" si="1"/>
        <v>-0.0638060888936034</v>
      </c>
    </row>
    <row r="29" spans="2:16" s="25" customFormat="1" ht="15">
      <c r="B29" s="34" t="s">
        <v>25</v>
      </c>
      <c r="C29" s="28">
        <v>3418.75</v>
      </c>
      <c r="D29" s="29">
        <v>3531.25</v>
      </c>
      <c r="E29" s="29">
        <v>3731.25</v>
      </c>
      <c r="F29" s="29">
        <v>3866.6666666666665</v>
      </c>
      <c r="G29" s="29">
        <v>3950</v>
      </c>
      <c r="H29" s="29">
        <v>3943.75</v>
      </c>
      <c r="I29" s="29">
        <v>3793.75</v>
      </c>
      <c r="J29" s="29">
        <v>3731.25</v>
      </c>
      <c r="K29" s="29">
        <v>3825</v>
      </c>
      <c r="L29" s="29">
        <v>4054.1666666666665</v>
      </c>
      <c r="M29" s="29">
        <v>4443.75</v>
      </c>
      <c r="N29" s="29">
        <v>4650</v>
      </c>
      <c r="O29" s="26">
        <f t="shared" si="2"/>
        <v>3911.631944444444</v>
      </c>
      <c r="P29" s="27">
        <f t="shared" si="1"/>
        <v>0.2764715880120103</v>
      </c>
    </row>
    <row r="30" spans="2:16" s="25" customFormat="1" ht="15">
      <c r="B30" s="37">
        <v>2022</v>
      </c>
      <c r="C30" s="28">
        <v>4766.666666666667</v>
      </c>
      <c r="D30" s="29">
        <v>5237.5</v>
      </c>
      <c r="E30" s="29">
        <v>5412.5</v>
      </c>
      <c r="F30" s="29">
        <v>5770.833333333333</v>
      </c>
      <c r="G30" s="29">
        <v>5681.25</v>
      </c>
      <c r="H30" s="29">
        <v>5625</v>
      </c>
      <c r="I30" s="29">
        <v>5293.75</v>
      </c>
      <c r="J30" s="29">
        <v>5006.25</v>
      </c>
      <c r="K30" s="29">
        <v>4925</v>
      </c>
      <c r="L30" s="29">
        <v>4800</v>
      </c>
      <c r="M30" s="29">
        <v>4587.5</v>
      </c>
      <c r="N30" s="29">
        <v>4468.75</v>
      </c>
      <c r="O30" s="26">
        <f>+AVERAGE(C30:N30)</f>
        <v>5131.25</v>
      </c>
      <c r="P30" s="27">
        <f t="shared" si="1"/>
        <v>0.31179264124983375</v>
      </c>
    </row>
    <row r="31" spans="2:17" s="25" customFormat="1" ht="15">
      <c r="B31" s="37">
        <v>2023</v>
      </c>
      <c r="C31" s="28">
        <v>4275</v>
      </c>
      <c r="D31" s="29">
        <v>4012.5</v>
      </c>
      <c r="E31" s="29">
        <v>3670</v>
      </c>
      <c r="F31" s="29">
        <v>3745.8333333333335</v>
      </c>
      <c r="G31" s="29">
        <v>3756.25</v>
      </c>
      <c r="H31" s="29">
        <v>3775</v>
      </c>
      <c r="I31" s="29">
        <v>3843.75</v>
      </c>
      <c r="J31" s="29">
        <v>3762.5</v>
      </c>
      <c r="K31" s="29">
        <v>3606.25</v>
      </c>
      <c r="L31" s="29">
        <v>3641.6666666666665</v>
      </c>
      <c r="M31" s="29">
        <v>3975</v>
      </c>
      <c r="N31" s="29">
        <v>4087.5</v>
      </c>
      <c r="O31" s="26">
        <f>+AVERAGE(C31:N31)</f>
        <v>3845.9375</v>
      </c>
      <c r="P31" s="27">
        <f>+O31/O29-1</f>
        <v>-0.01679463849806917</v>
      </c>
      <c r="Q31" s="39"/>
    </row>
    <row r="32" spans="2:17" s="25" customFormat="1" ht="15.75" thickBot="1">
      <c r="B32" s="38">
        <v>2024</v>
      </c>
      <c r="C32" s="30">
        <v>4075</v>
      </c>
      <c r="D32" s="31">
        <v>3925</v>
      </c>
      <c r="E32" s="31">
        <v>3925</v>
      </c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3"/>
      <c r="Q32" s="39"/>
    </row>
    <row r="33" spans="2:12" ht="15">
      <c r="B33" s="19" t="s">
        <v>15</v>
      </c>
      <c r="K33" s="23"/>
      <c r="L33" s="24"/>
    </row>
    <row r="34" spans="2:12" s="14" customFormat="1" ht="15.75" thickBot="1">
      <c r="B34" s="19"/>
      <c r="K34" s="23"/>
      <c r="L34" s="24"/>
    </row>
    <row r="35" spans="7:12" ht="15.75" thickBot="1">
      <c r="G35" s="40" t="s">
        <v>23</v>
      </c>
      <c r="H35" s="41"/>
      <c r="I35" s="42"/>
      <c r="K35" s="23"/>
      <c r="L35" s="24"/>
    </row>
    <row r="36" spans="11:12" ht="15.75" thickBot="1">
      <c r="K36" s="23"/>
      <c r="L36" s="24"/>
    </row>
    <row r="37" spans="2:16" ht="15.75" thickBot="1">
      <c r="B37" s="16" t="s">
        <v>0</v>
      </c>
      <c r="C37" s="2" t="s">
        <v>1</v>
      </c>
      <c r="D37" s="1" t="s">
        <v>2</v>
      </c>
      <c r="E37" s="1" t="s">
        <v>3</v>
      </c>
      <c r="F37" s="1" t="s">
        <v>4</v>
      </c>
      <c r="G37" s="1" t="s">
        <v>5</v>
      </c>
      <c r="H37" s="1" t="s">
        <v>6</v>
      </c>
      <c r="I37" s="1" t="s">
        <v>7</v>
      </c>
      <c r="J37" s="1" t="s">
        <v>8</v>
      </c>
      <c r="K37" s="1" t="s">
        <v>9</v>
      </c>
      <c r="L37" s="1" t="s">
        <v>10</v>
      </c>
      <c r="M37" s="1" t="s">
        <v>11</v>
      </c>
      <c r="N37" s="1" t="s">
        <v>12</v>
      </c>
      <c r="O37" s="2" t="s">
        <v>13</v>
      </c>
      <c r="P37" s="3" t="s">
        <v>14</v>
      </c>
    </row>
    <row r="38" spans="2:16" ht="15">
      <c r="B38" s="20">
        <v>2007</v>
      </c>
      <c r="C38" s="6">
        <v>3087.5</v>
      </c>
      <c r="D38" s="7">
        <v>3162.5</v>
      </c>
      <c r="E38" s="7">
        <v>3545.8333333333335</v>
      </c>
      <c r="F38" s="7">
        <v>4450</v>
      </c>
      <c r="G38" s="7">
        <v>4945</v>
      </c>
      <c r="H38" s="7">
        <v>5140</v>
      </c>
      <c r="I38" s="7">
        <v>5212.5</v>
      </c>
      <c r="J38" s="7">
        <v>5250</v>
      </c>
      <c r="K38" s="7">
        <v>5187.5</v>
      </c>
      <c r="L38" s="7">
        <v>4987.5</v>
      </c>
      <c r="M38" s="7">
        <v>4475</v>
      </c>
      <c r="N38" s="7">
        <v>3775</v>
      </c>
      <c r="O38" s="9">
        <f aca="true" t="shared" si="3" ref="O38:O43">AVERAGE(C38:N38)</f>
        <v>4434.861111111111</v>
      </c>
      <c r="P38" s="4"/>
    </row>
    <row r="39" spans="2:16" ht="15">
      <c r="B39" s="20">
        <v>2008</v>
      </c>
      <c r="C39" s="8">
        <v>3525</v>
      </c>
      <c r="D39" s="5">
        <v>3783.3333333333335</v>
      </c>
      <c r="E39" s="5">
        <v>3481.25</v>
      </c>
      <c r="F39" s="5">
        <v>3493.75</v>
      </c>
      <c r="G39" s="5">
        <v>3537.5</v>
      </c>
      <c r="H39" s="5">
        <v>3825</v>
      </c>
      <c r="I39" s="5">
        <v>3956.25</v>
      </c>
      <c r="J39" s="5">
        <v>3391.666666666667</v>
      </c>
      <c r="K39" s="5">
        <v>2843.75</v>
      </c>
      <c r="L39" s="5">
        <v>2493.75</v>
      </c>
      <c r="M39" s="5">
        <v>2125</v>
      </c>
      <c r="N39" s="5">
        <v>2156.25</v>
      </c>
      <c r="O39" s="9">
        <f t="shared" si="3"/>
        <v>3217.7083333333335</v>
      </c>
      <c r="P39" s="4">
        <f>+O39/O38-1</f>
        <v>-0.27445116031442796</v>
      </c>
    </row>
    <row r="40" spans="2:16" ht="15">
      <c r="B40" s="20">
        <v>2009</v>
      </c>
      <c r="C40" s="8">
        <v>2156.25</v>
      </c>
      <c r="D40" s="5">
        <v>2093.75</v>
      </c>
      <c r="E40" s="5">
        <v>2056.25</v>
      </c>
      <c r="F40" s="5">
        <v>2137.5</v>
      </c>
      <c r="G40" s="5">
        <v>2210.833333333333</v>
      </c>
      <c r="H40" s="5">
        <v>2343.75</v>
      </c>
      <c r="I40" s="5">
        <v>2350</v>
      </c>
      <c r="J40" s="5">
        <v>2362.5</v>
      </c>
      <c r="K40" s="5">
        <v>2518.75</v>
      </c>
      <c r="L40" s="5">
        <v>3033.333333333333</v>
      </c>
      <c r="M40" s="5">
        <v>3368.75</v>
      </c>
      <c r="N40" s="5">
        <v>3181.25</v>
      </c>
      <c r="O40" s="9">
        <f t="shared" si="3"/>
        <v>2484.409722222222</v>
      </c>
      <c r="P40" s="4">
        <f>+O40/O39-1</f>
        <v>-0.22789468004748037</v>
      </c>
    </row>
    <row r="41" spans="2:16" ht="15">
      <c r="B41" s="20">
        <v>2010</v>
      </c>
      <c r="C41" s="8">
        <v>3062.5</v>
      </c>
      <c r="D41" s="5">
        <v>2725</v>
      </c>
      <c r="E41" s="5">
        <v>2775</v>
      </c>
      <c r="F41" s="5">
        <v>3025</v>
      </c>
      <c r="G41" s="5">
        <v>3138</v>
      </c>
      <c r="H41" s="5">
        <v>2887.5</v>
      </c>
      <c r="I41" s="5">
        <v>2944</v>
      </c>
      <c r="J41" s="5">
        <v>2925</v>
      </c>
      <c r="K41" s="5">
        <v>2881</v>
      </c>
      <c r="L41" s="5">
        <v>3100</v>
      </c>
      <c r="M41" s="5">
        <v>2825</v>
      </c>
      <c r="N41" s="5">
        <f>+(2650+3000+2850+3150)/4</f>
        <v>2912.5</v>
      </c>
      <c r="O41" s="9">
        <f t="shared" si="3"/>
        <v>2933.375</v>
      </c>
      <c r="P41" s="4">
        <f>+O41/O40-1</f>
        <v>0.18071305781889846</v>
      </c>
    </row>
    <row r="42" spans="2:16" s="11" customFormat="1" ht="15">
      <c r="B42" s="20">
        <v>2011</v>
      </c>
      <c r="C42" s="8">
        <f>+(3050+3300+3200+3450)/4</f>
        <v>3250</v>
      </c>
      <c r="D42" s="5">
        <f>+(3500+4000+3550+4300)/4</f>
        <v>3837.5</v>
      </c>
      <c r="E42" s="5">
        <v>3925</v>
      </c>
      <c r="F42" s="5">
        <v>3550</v>
      </c>
      <c r="G42" s="5">
        <v>3437.5</v>
      </c>
      <c r="H42" s="5">
        <v>3493.75</v>
      </c>
      <c r="I42" s="5">
        <v>3382.5</v>
      </c>
      <c r="J42" s="5">
        <v>3306.25</v>
      </c>
      <c r="K42" s="5">
        <v>3220.8333333333335</v>
      </c>
      <c r="L42" s="5">
        <v>3268.75</v>
      </c>
      <c r="M42" s="5">
        <v>3187.5</v>
      </c>
      <c r="N42" s="5">
        <v>3068.75</v>
      </c>
      <c r="O42" s="9">
        <f t="shared" si="3"/>
        <v>3410.694444444444</v>
      </c>
      <c r="P42" s="4">
        <f>+O42/O41-1</f>
        <v>0.16272022651193385</v>
      </c>
    </row>
    <row r="43" spans="2:16" s="11" customFormat="1" ht="15">
      <c r="B43" s="18">
        <v>2012</v>
      </c>
      <c r="C43" s="8">
        <v>3041.6666666666665</v>
      </c>
      <c r="D43" s="5">
        <v>3025</v>
      </c>
      <c r="E43" s="5">
        <v>2875</v>
      </c>
      <c r="F43" s="5">
        <v>2650</v>
      </c>
      <c r="G43" s="5">
        <v>2575</v>
      </c>
      <c r="H43" s="5">
        <v>2662.5</v>
      </c>
      <c r="I43" s="5">
        <v>2718.75</v>
      </c>
      <c r="J43" s="5">
        <v>3062.5</v>
      </c>
      <c r="K43" s="5">
        <v>3475</v>
      </c>
      <c r="L43" s="5">
        <v>3518.75</v>
      </c>
      <c r="M43" s="5">
        <v>3456.25</v>
      </c>
      <c r="N43" s="5">
        <v>3500</v>
      </c>
      <c r="O43" s="9">
        <f t="shared" si="3"/>
        <v>3046.7013888888887</v>
      </c>
      <c r="P43" s="4">
        <f>+O43/O42-1</f>
        <v>-0.10672109785397232</v>
      </c>
    </row>
    <row r="44" spans="2:16" s="14" customFormat="1" ht="15">
      <c r="B44" s="18">
        <v>2013</v>
      </c>
      <c r="C44" s="8">
        <v>3543.75</v>
      </c>
      <c r="D44" s="5">
        <v>3593.75</v>
      </c>
      <c r="E44" s="5">
        <v>3579.1666666666665</v>
      </c>
      <c r="F44" s="5">
        <v>4143.75</v>
      </c>
      <c r="G44" s="5">
        <v>4056.25</v>
      </c>
      <c r="H44" s="5">
        <v>4125</v>
      </c>
      <c r="I44" s="5">
        <v>4125</v>
      </c>
      <c r="J44" s="5">
        <v>4283.333333333333</v>
      </c>
      <c r="K44" s="5">
        <v>4325</v>
      </c>
      <c r="L44" s="5">
        <v>4200</v>
      </c>
      <c r="M44" s="5">
        <v>4225</v>
      </c>
      <c r="N44" s="5">
        <v>4437.5</v>
      </c>
      <c r="O44" s="9">
        <f aca="true" t="shared" si="4" ref="O44:O53">AVERAGE(C44:N44)</f>
        <v>4053.125</v>
      </c>
      <c r="P44" s="4">
        <f aca="true" t="shared" si="5" ref="P44:P53">O44/O43-1</f>
        <v>0.3303322126616901</v>
      </c>
    </row>
    <row r="45" spans="2:16" s="14" customFormat="1" ht="15">
      <c r="B45" s="18">
        <v>2014</v>
      </c>
      <c r="C45" s="8">
        <v>4543.75</v>
      </c>
      <c r="D45" s="5">
        <v>4617</v>
      </c>
      <c r="E45" s="5">
        <v>4413</v>
      </c>
      <c r="F45" s="5">
        <v>4188</v>
      </c>
      <c r="G45" s="5">
        <v>4006.25</v>
      </c>
      <c r="H45" s="5">
        <v>3869</v>
      </c>
      <c r="I45" s="5">
        <v>3850</v>
      </c>
      <c r="J45" s="5">
        <v>3325</v>
      </c>
      <c r="K45" s="5">
        <v>2687.5</v>
      </c>
      <c r="L45" s="5">
        <v>2587.5</v>
      </c>
      <c r="M45" s="5">
        <v>2400</v>
      </c>
      <c r="N45" s="5">
        <v>2293.75</v>
      </c>
      <c r="O45" s="9">
        <f t="shared" si="4"/>
        <v>3565.0625</v>
      </c>
      <c r="P45" s="4">
        <f t="shared" si="5"/>
        <v>-0.12041634541249036</v>
      </c>
    </row>
    <row r="46" spans="2:16" s="14" customFormat="1" ht="15">
      <c r="B46" s="18">
        <v>2015</v>
      </c>
      <c r="C46" s="8">
        <v>2143.75</v>
      </c>
      <c r="D46" s="5">
        <v>2392</v>
      </c>
      <c r="E46" s="5">
        <v>2256.25</v>
      </c>
      <c r="F46" s="5">
        <v>2125</v>
      </c>
      <c r="G46" s="5">
        <v>2025</v>
      </c>
      <c r="H46" s="5">
        <v>1993.75</v>
      </c>
      <c r="I46" s="5">
        <v>1906.25</v>
      </c>
      <c r="J46" s="5">
        <v>1768.75</v>
      </c>
      <c r="K46" s="5">
        <v>1800</v>
      </c>
      <c r="L46" s="5">
        <v>1950</v>
      </c>
      <c r="M46" s="5">
        <v>1887.5</v>
      </c>
      <c r="N46" s="5">
        <v>1812.5</v>
      </c>
      <c r="O46" s="9">
        <f t="shared" si="4"/>
        <v>2005.0625</v>
      </c>
      <c r="P46" s="27">
        <f t="shared" si="5"/>
        <v>-0.43757998632562545</v>
      </c>
    </row>
    <row r="47" spans="2:16" s="14" customFormat="1" ht="15">
      <c r="B47" s="18" t="s">
        <v>17</v>
      </c>
      <c r="C47" s="8">
        <v>1768.75</v>
      </c>
      <c r="D47" s="5">
        <v>1756.25</v>
      </c>
      <c r="E47" s="5">
        <v>1725</v>
      </c>
      <c r="F47" s="5">
        <v>1718.75</v>
      </c>
      <c r="G47" s="5">
        <v>1781.25</v>
      </c>
      <c r="H47" s="5">
        <v>1925</v>
      </c>
      <c r="I47" s="5">
        <v>1956.25</v>
      </c>
      <c r="J47" s="5">
        <v>2031.25</v>
      </c>
      <c r="K47" s="5">
        <v>2250</v>
      </c>
      <c r="L47" s="5">
        <v>2287.5</v>
      </c>
      <c r="M47" s="5">
        <v>2218.75</v>
      </c>
      <c r="N47" s="5">
        <v>2218.75</v>
      </c>
      <c r="O47" s="26">
        <f t="shared" si="4"/>
        <v>1969.7916666666667</v>
      </c>
      <c r="P47" s="27">
        <f t="shared" si="5"/>
        <v>-0.017590889727045034</v>
      </c>
    </row>
    <row r="48" spans="2:16" s="25" customFormat="1" ht="15">
      <c r="B48" s="34" t="s">
        <v>18</v>
      </c>
      <c r="C48" s="28">
        <v>2237.5</v>
      </c>
      <c r="D48" s="29">
        <v>2166.25</v>
      </c>
      <c r="E48" s="29">
        <v>1968.75</v>
      </c>
      <c r="F48" s="29">
        <v>1881.25</v>
      </c>
      <c r="G48" s="29">
        <v>2018.75</v>
      </c>
      <c r="H48" s="29">
        <v>2262.5</v>
      </c>
      <c r="I48" s="29">
        <v>2081.25</v>
      </c>
      <c r="J48" s="29">
        <v>2125</v>
      </c>
      <c r="K48" s="29">
        <v>2004.1666666666667</v>
      </c>
      <c r="L48" s="29">
        <v>1825</v>
      </c>
      <c r="M48" s="29">
        <v>1762.5</v>
      </c>
      <c r="N48" s="29">
        <v>1700</v>
      </c>
      <c r="O48" s="26">
        <f t="shared" si="4"/>
        <v>2002.7430555555557</v>
      </c>
      <c r="P48" s="27">
        <f t="shared" si="5"/>
        <v>0.01672836241847353</v>
      </c>
    </row>
    <row r="49" spans="2:16" s="25" customFormat="1" ht="15">
      <c r="B49" s="34" t="s">
        <v>19</v>
      </c>
      <c r="C49" s="28">
        <v>1656.25</v>
      </c>
      <c r="D49" s="29">
        <v>1707.5</v>
      </c>
      <c r="E49" s="29">
        <v>1631.25</v>
      </c>
      <c r="F49" s="29">
        <v>1656.25</v>
      </c>
      <c r="G49" s="29">
        <v>1750</v>
      </c>
      <c r="H49" s="29">
        <v>1868.75</v>
      </c>
      <c r="I49" s="29">
        <v>1831.25</v>
      </c>
      <c r="J49" s="29">
        <v>1816.66666666666</v>
      </c>
      <c r="K49" s="29">
        <v>1931.25</v>
      </c>
      <c r="L49" s="29">
        <v>1825</v>
      </c>
      <c r="M49" s="29">
        <v>1818.75</v>
      </c>
      <c r="N49" s="29">
        <v>1925</v>
      </c>
      <c r="O49" s="26">
        <f t="shared" si="4"/>
        <v>1784.8263888888885</v>
      </c>
      <c r="P49" s="27">
        <f t="shared" si="5"/>
        <v>-0.10880909863208477</v>
      </c>
    </row>
    <row r="50" spans="2:16" s="25" customFormat="1" ht="17.25" customHeight="1">
      <c r="B50" s="34" t="s">
        <v>21</v>
      </c>
      <c r="C50" s="28">
        <v>2050</v>
      </c>
      <c r="D50" s="29">
        <v>2125</v>
      </c>
      <c r="E50" s="29">
        <v>2237.5</v>
      </c>
      <c r="F50" s="29">
        <v>2179.1666666666665</v>
      </c>
      <c r="G50" s="29">
        <v>2275</v>
      </c>
      <c r="H50" s="29">
        <v>2325</v>
      </c>
      <c r="I50" s="29">
        <v>2341.6666666666665</v>
      </c>
      <c r="J50" s="29">
        <v>2362.5</v>
      </c>
      <c r="K50" s="29">
        <v>2431.25</v>
      </c>
      <c r="L50" s="29">
        <v>2593.75</v>
      </c>
      <c r="M50" s="29">
        <v>2750</v>
      </c>
      <c r="N50" s="29">
        <v>2837.5</v>
      </c>
      <c r="O50" s="26">
        <f t="shared" si="4"/>
        <v>2375.6944444444443</v>
      </c>
      <c r="P50" s="27">
        <f t="shared" si="5"/>
        <v>0.3310507168842287</v>
      </c>
    </row>
    <row r="51" spans="2:16" s="25" customFormat="1" ht="17.25" customHeight="1">
      <c r="B51" s="34" t="s">
        <v>22</v>
      </c>
      <c r="C51" s="28">
        <v>2900</v>
      </c>
      <c r="D51" s="29">
        <v>2837.5</v>
      </c>
      <c r="E51" s="29">
        <v>2518.75</v>
      </c>
      <c r="F51" s="29">
        <v>1825</v>
      </c>
      <c r="G51" s="29">
        <v>1812.5</v>
      </c>
      <c r="H51" s="29">
        <v>1912.5</v>
      </c>
      <c r="I51" s="29">
        <v>2483.3333333333335</v>
      </c>
      <c r="J51" s="29">
        <v>2506.25</v>
      </c>
      <c r="K51" s="29">
        <v>2625</v>
      </c>
      <c r="L51" s="29">
        <v>2593.75</v>
      </c>
      <c r="M51" s="29">
        <v>2556.25</v>
      </c>
      <c r="N51" s="29">
        <v>2643.75</v>
      </c>
      <c r="O51" s="26">
        <f t="shared" si="4"/>
        <v>2434.5486111111113</v>
      </c>
      <c r="P51" s="27">
        <f t="shared" si="5"/>
        <v>0.02477345805320086</v>
      </c>
    </row>
    <row r="52" spans="2:16" s="25" customFormat="1" ht="15">
      <c r="B52" s="34" t="s">
        <v>25</v>
      </c>
      <c r="C52" s="28">
        <v>2768.75</v>
      </c>
      <c r="D52" s="29">
        <v>2862.5</v>
      </c>
      <c r="E52" s="29">
        <v>2943.75</v>
      </c>
      <c r="F52" s="29">
        <v>3029.1666666666665</v>
      </c>
      <c r="G52" s="29">
        <v>3162.5</v>
      </c>
      <c r="H52" s="29">
        <v>3187.5</v>
      </c>
      <c r="I52" s="29">
        <v>3000</v>
      </c>
      <c r="J52" s="29">
        <v>2943.75</v>
      </c>
      <c r="K52" s="29">
        <v>3050</v>
      </c>
      <c r="L52" s="29">
        <v>3154.1666666666665</v>
      </c>
      <c r="M52" s="29">
        <v>3475</v>
      </c>
      <c r="N52" s="29">
        <v>3737.5</v>
      </c>
      <c r="O52" s="26">
        <f t="shared" si="4"/>
        <v>3109.548611111111</v>
      </c>
      <c r="P52" s="27">
        <f t="shared" si="5"/>
        <v>0.27725878913213986</v>
      </c>
    </row>
    <row r="53" spans="2:16" s="25" customFormat="1" ht="15">
      <c r="B53" s="37">
        <v>2022</v>
      </c>
      <c r="C53" s="28">
        <v>3666.6666666666665</v>
      </c>
      <c r="D53" s="29">
        <v>4125</v>
      </c>
      <c r="E53" s="29">
        <v>4287.5</v>
      </c>
      <c r="F53" s="29">
        <v>4575</v>
      </c>
      <c r="G53" s="29">
        <v>4350</v>
      </c>
      <c r="H53" s="29">
        <v>4350</v>
      </c>
      <c r="I53" s="29">
        <v>4081.25</v>
      </c>
      <c r="J53" s="29">
        <v>3881.25</v>
      </c>
      <c r="K53" s="29">
        <v>3787.5</v>
      </c>
      <c r="L53" s="29">
        <v>3591.6666666666665</v>
      </c>
      <c r="M53" s="29">
        <v>3275</v>
      </c>
      <c r="N53" s="29">
        <v>3150</v>
      </c>
      <c r="O53" s="26">
        <f t="shared" si="4"/>
        <v>3926.736111111111</v>
      </c>
      <c r="P53" s="27">
        <f t="shared" si="5"/>
        <v>0.262799397018592</v>
      </c>
    </row>
    <row r="54" spans="2:17" s="25" customFormat="1" ht="15">
      <c r="B54" s="37">
        <v>2023</v>
      </c>
      <c r="C54" s="28">
        <v>3012.5</v>
      </c>
      <c r="D54" s="29">
        <v>2881.25</v>
      </c>
      <c r="E54" s="29">
        <v>2750</v>
      </c>
      <c r="F54" s="29">
        <v>2666.6666666666665</v>
      </c>
      <c r="G54" s="29">
        <v>2631.25</v>
      </c>
      <c r="H54" s="29">
        <v>2693.75</v>
      </c>
      <c r="I54" s="29">
        <v>2637.5</v>
      </c>
      <c r="J54" s="29">
        <v>2518.75</v>
      </c>
      <c r="K54" s="29">
        <v>2406.25</v>
      </c>
      <c r="L54" s="29">
        <v>2616.6666666666665</v>
      </c>
      <c r="M54" s="29">
        <v>2875</v>
      </c>
      <c r="N54" s="29">
        <v>2893.75</v>
      </c>
      <c r="O54" s="26">
        <v>2697.3958333333335</v>
      </c>
      <c r="P54" s="27">
        <v>-0.31306923689097166</v>
      </c>
      <c r="Q54" s="39"/>
    </row>
    <row r="55" spans="2:17" s="25" customFormat="1" ht="15.75" thickBot="1">
      <c r="B55" s="38">
        <v>2024</v>
      </c>
      <c r="C55" s="30">
        <v>2812.5</v>
      </c>
      <c r="D55" s="31">
        <v>2731.25</v>
      </c>
      <c r="E55" s="31">
        <v>2643.75</v>
      </c>
      <c r="F55" s="31"/>
      <c r="G55" s="31"/>
      <c r="H55" s="31"/>
      <c r="I55" s="31"/>
      <c r="J55" s="31"/>
      <c r="K55" s="31"/>
      <c r="L55" s="31"/>
      <c r="M55" s="31"/>
      <c r="N55" s="31"/>
      <c r="O55" s="32"/>
      <c r="P55" s="33"/>
      <c r="Q55" s="39"/>
    </row>
    <row r="56" spans="2:7" ht="15">
      <c r="B56" s="19" t="s">
        <v>15</v>
      </c>
      <c r="G56" s="14"/>
    </row>
    <row r="57" spans="2:16" s="14" customFormat="1" ht="15.75" thickBot="1">
      <c r="B57" s="19"/>
      <c r="N57" s="5"/>
      <c r="P57" s="22"/>
    </row>
    <row r="58" spans="7:17" ht="15.75" thickBot="1">
      <c r="G58" s="40" t="s">
        <v>20</v>
      </c>
      <c r="H58" s="41"/>
      <c r="I58" s="42"/>
      <c r="K58" s="13"/>
      <c r="N58" s="5"/>
      <c r="P58" s="22"/>
      <c r="Q58" s="22"/>
    </row>
    <row r="59" ht="15.75" thickBot="1"/>
    <row r="60" spans="2:16" ht="15.75" thickBot="1">
      <c r="B60" s="16" t="s">
        <v>0</v>
      </c>
      <c r="C60" s="2" t="s">
        <v>1</v>
      </c>
      <c r="D60" s="1" t="s">
        <v>2</v>
      </c>
      <c r="E60" s="1" t="s">
        <v>3</v>
      </c>
      <c r="F60" s="1" t="s">
        <v>4</v>
      </c>
      <c r="G60" s="1" t="s">
        <v>5</v>
      </c>
      <c r="H60" s="1" t="s">
        <v>6</v>
      </c>
      <c r="I60" s="1" t="s">
        <v>7</v>
      </c>
      <c r="J60" s="1" t="s">
        <v>8</v>
      </c>
      <c r="K60" s="1" t="s">
        <v>9</v>
      </c>
      <c r="L60" s="1" t="s">
        <v>10</v>
      </c>
      <c r="M60" s="1" t="s">
        <v>11</v>
      </c>
      <c r="N60" s="1" t="s">
        <v>12</v>
      </c>
      <c r="O60" s="2" t="s">
        <v>13</v>
      </c>
      <c r="P60" s="3" t="s">
        <v>14</v>
      </c>
    </row>
    <row r="61" spans="2:16" ht="15">
      <c r="B61" s="20">
        <v>2007</v>
      </c>
      <c r="C61" s="6">
        <v>2037.5</v>
      </c>
      <c r="D61" s="7">
        <v>2000</v>
      </c>
      <c r="E61" s="7">
        <v>2166.6666666666665</v>
      </c>
      <c r="F61" s="7">
        <v>2450</v>
      </c>
      <c r="G61" s="7">
        <v>2662.5</v>
      </c>
      <c r="H61" s="7">
        <v>3875</v>
      </c>
      <c r="I61" s="7">
        <v>5200</v>
      </c>
      <c r="J61" s="7">
        <v>5583.333333333333</v>
      </c>
      <c r="K61" s="7">
        <v>5950</v>
      </c>
      <c r="L61" s="7">
        <v>5875</v>
      </c>
      <c r="M61" s="7">
        <v>5524.999999999999</v>
      </c>
      <c r="N61" s="7">
        <v>4525</v>
      </c>
      <c r="O61" s="9">
        <f aca="true" t="shared" si="6" ref="O61:O66">AVERAGE(C61:N61)</f>
        <v>3987.5</v>
      </c>
      <c r="P61" s="4"/>
    </row>
    <row r="62" spans="2:16" ht="15">
      <c r="B62" s="20">
        <v>2008</v>
      </c>
      <c r="C62" s="8">
        <v>4106.25</v>
      </c>
      <c r="D62" s="5">
        <v>4325</v>
      </c>
      <c r="E62" s="5">
        <v>4318.75</v>
      </c>
      <c r="F62" s="5">
        <v>4237.5</v>
      </c>
      <c r="G62" s="5">
        <v>4150</v>
      </c>
      <c r="H62" s="5">
        <v>4243.75</v>
      </c>
      <c r="I62" s="5">
        <v>4500</v>
      </c>
      <c r="J62" s="5">
        <v>4137.5</v>
      </c>
      <c r="K62" s="5">
        <v>3593.75</v>
      </c>
      <c r="L62" s="5">
        <v>3112.5</v>
      </c>
      <c r="M62" s="5">
        <v>2818.75</v>
      </c>
      <c r="N62" s="5">
        <v>2862.5000000000005</v>
      </c>
      <c r="O62" s="9">
        <f t="shared" si="6"/>
        <v>3867.1875</v>
      </c>
      <c r="P62" s="4">
        <f>+O62/O61-1</f>
        <v>-0.030172413793103425</v>
      </c>
    </row>
    <row r="63" spans="2:16" ht="15">
      <c r="B63" s="20">
        <v>2009</v>
      </c>
      <c r="C63" s="8">
        <v>2718.75</v>
      </c>
      <c r="D63" s="5">
        <v>2650</v>
      </c>
      <c r="E63" s="5">
        <v>2481.25</v>
      </c>
      <c r="F63" s="5">
        <v>2775</v>
      </c>
      <c r="G63" s="5">
        <v>2887.4999999999995</v>
      </c>
      <c r="H63" s="5">
        <v>2993.7500000000005</v>
      </c>
      <c r="I63" s="5">
        <v>3112.5</v>
      </c>
      <c r="J63" s="5">
        <v>3262.5</v>
      </c>
      <c r="K63" s="5">
        <v>3518.75</v>
      </c>
      <c r="L63" s="5">
        <v>4212.499999999999</v>
      </c>
      <c r="M63" s="5">
        <v>5012.5</v>
      </c>
      <c r="N63" s="5">
        <v>5031.25</v>
      </c>
      <c r="O63" s="9">
        <f t="shared" si="6"/>
        <v>3388.0208333333335</v>
      </c>
      <c r="P63" s="4">
        <f>+O63/O62-1</f>
        <v>-0.12390572390572385</v>
      </c>
    </row>
    <row r="64" spans="2:16" ht="15">
      <c r="B64" s="20">
        <v>2010</v>
      </c>
      <c r="C64" s="8">
        <v>4393.75</v>
      </c>
      <c r="D64" s="5">
        <v>3862.5</v>
      </c>
      <c r="E64" s="5">
        <v>3919</v>
      </c>
      <c r="F64" s="5">
        <v>4129.166666666667</v>
      </c>
      <c r="G64" s="5">
        <v>4625</v>
      </c>
      <c r="H64" s="5">
        <v>4450</v>
      </c>
      <c r="I64" s="5">
        <v>4800</v>
      </c>
      <c r="J64" s="5">
        <v>4944</v>
      </c>
      <c r="K64" s="5">
        <v>4938</v>
      </c>
      <c r="L64" s="5">
        <v>5195.83</v>
      </c>
      <c r="M64" s="5">
        <v>5181</v>
      </c>
      <c r="N64" s="5">
        <f>+(4750+5200+4750+5000)/4</f>
        <v>4925</v>
      </c>
      <c r="O64" s="9">
        <f t="shared" si="6"/>
        <v>4613.60388888889</v>
      </c>
      <c r="P64" s="4">
        <f>+O64/O63-1</f>
        <v>0.36174011785805815</v>
      </c>
    </row>
    <row r="65" spans="2:16" s="11" customFormat="1" ht="15">
      <c r="B65" s="20">
        <v>2011</v>
      </c>
      <c r="C65" s="8">
        <f>+(4800+5000+4850+5125)/4</f>
        <v>4943.75</v>
      </c>
      <c r="D65" s="5">
        <f>+(5250+5500+5250+5700)/4</f>
        <v>5425</v>
      </c>
      <c r="E65" s="5">
        <v>5706.25</v>
      </c>
      <c r="F65" s="5">
        <v>5675</v>
      </c>
      <c r="G65" s="5">
        <v>5843.75</v>
      </c>
      <c r="H65" s="5">
        <v>5981.25</v>
      </c>
      <c r="I65" s="5">
        <v>5967.5</v>
      </c>
      <c r="J65" s="5">
        <v>5825</v>
      </c>
      <c r="K65" s="5">
        <v>5683.333333333333</v>
      </c>
      <c r="L65" s="5">
        <v>5437.5</v>
      </c>
      <c r="M65" s="5">
        <v>4950</v>
      </c>
      <c r="N65" s="5">
        <v>4650</v>
      </c>
      <c r="O65" s="9">
        <f t="shared" si="6"/>
        <v>5507.361111111112</v>
      </c>
      <c r="P65" s="4">
        <f>+O65/O64-1</f>
        <v>0.19372214081375527</v>
      </c>
    </row>
    <row r="66" spans="2:16" s="11" customFormat="1" ht="15">
      <c r="B66" s="18">
        <v>2012</v>
      </c>
      <c r="C66" s="8">
        <v>4462.5</v>
      </c>
      <c r="D66" s="5">
        <v>4381.25</v>
      </c>
      <c r="E66" s="5">
        <v>4075</v>
      </c>
      <c r="F66" s="5">
        <v>3525</v>
      </c>
      <c r="G66" s="5">
        <v>3237.5</v>
      </c>
      <c r="H66" s="5">
        <v>3343.75</v>
      </c>
      <c r="I66" s="5">
        <v>3381.25</v>
      </c>
      <c r="J66" s="5">
        <v>3525</v>
      </c>
      <c r="K66" s="5">
        <v>4075</v>
      </c>
      <c r="L66" s="5">
        <v>4137.5</v>
      </c>
      <c r="M66" s="5">
        <v>4393.75</v>
      </c>
      <c r="N66" s="5">
        <v>4450</v>
      </c>
      <c r="O66" s="9">
        <f t="shared" si="6"/>
        <v>3915.625</v>
      </c>
      <c r="P66" s="4">
        <f>+O66/O65-1</f>
        <v>-0.2890197462991452</v>
      </c>
    </row>
    <row r="67" spans="2:16" s="14" customFormat="1" ht="15">
      <c r="B67" s="18">
        <v>2013</v>
      </c>
      <c r="C67" s="8">
        <v>4493.75</v>
      </c>
      <c r="D67" s="5">
        <v>4493.75</v>
      </c>
      <c r="E67" s="5">
        <v>4400</v>
      </c>
      <c r="F67" s="5">
        <v>5118.75</v>
      </c>
      <c r="G67" s="5">
        <v>5093.75</v>
      </c>
      <c r="H67" s="5">
        <v>5193.75</v>
      </c>
      <c r="I67" s="5">
        <v>5412.5</v>
      </c>
      <c r="J67" s="5">
        <v>5504.166666666667</v>
      </c>
      <c r="K67" s="5">
        <v>5593.75</v>
      </c>
      <c r="L67" s="5">
        <v>5675</v>
      </c>
      <c r="M67" s="5">
        <v>5600</v>
      </c>
      <c r="N67" s="5">
        <v>5618.75</v>
      </c>
      <c r="O67" s="9">
        <f aca="true" t="shared" si="7" ref="O67:O76">AVERAGE(C67:N67)</f>
        <v>5183.159722222222</v>
      </c>
      <c r="P67" s="4">
        <f aca="true" t="shared" si="8" ref="P67:P76">O67/O66-1</f>
        <v>0.3237119801365611</v>
      </c>
    </row>
    <row r="68" spans="2:16" s="14" customFormat="1" ht="15">
      <c r="B68" s="18">
        <v>2014</v>
      </c>
      <c r="C68" s="8">
        <v>5575</v>
      </c>
      <c r="D68" s="5">
        <v>5075</v>
      </c>
      <c r="E68" s="5">
        <v>4913</v>
      </c>
      <c r="F68" s="5">
        <v>4881</v>
      </c>
      <c r="G68" s="5">
        <v>4693.75</v>
      </c>
      <c r="H68" s="5">
        <v>4756</v>
      </c>
      <c r="I68" s="5">
        <v>4762.5</v>
      </c>
      <c r="J68" s="5">
        <v>4321</v>
      </c>
      <c r="K68" s="5">
        <v>3781.25</v>
      </c>
      <c r="L68" s="5">
        <v>3737.5</v>
      </c>
      <c r="M68" s="5">
        <v>3725</v>
      </c>
      <c r="N68" s="5">
        <v>3587.5</v>
      </c>
      <c r="O68" s="26">
        <f t="shared" si="7"/>
        <v>4484.041666666667</v>
      </c>
      <c r="P68" s="4">
        <f t="shared" si="8"/>
        <v>-0.13488259922960966</v>
      </c>
    </row>
    <row r="69" spans="2:16" s="14" customFormat="1" ht="15">
      <c r="B69" s="18">
        <v>2015</v>
      </c>
      <c r="C69" s="8">
        <v>3381.25</v>
      </c>
      <c r="D69" s="5">
        <v>3658</v>
      </c>
      <c r="E69" s="5">
        <v>3475</v>
      </c>
      <c r="F69" s="5">
        <v>3363</v>
      </c>
      <c r="G69" s="5">
        <v>3287.5</v>
      </c>
      <c r="H69" s="5">
        <v>3325</v>
      </c>
      <c r="I69" s="5">
        <v>3206.25</v>
      </c>
      <c r="J69" s="5">
        <v>2875</v>
      </c>
      <c r="K69" s="5">
        <v>2850</v>
      </c>
      <c r="L69" s="5">
        <v>3058.33333333333</v>
      </c>
      <c r="M69" s="5">
        <v>3137.5</v>
      </c>
      <c r="N69" s="5">
        <v>3137.5</v>
      </c>
      <c r="O69" s="26">
        <f t="shared" si="7"/>
        <v>3229.5277777777774</v>
      </c>
      <c r="P69" s="4">
        <f t="shared" si="8"/>
        <v>-0.27977302223006917</v>
      </c>
    </row>
    <row r="70" spans="2:16" s="14" customFormat="1" ht="15">
      <c r="B70" s="18" t="s">
        <v>17</v>
      </c>
      <c r="C70" s="8">
        <v>3000</v>
      </c>
      <c r="D70" s="5">
        <v>2962.5</v>
      </c>
      <c r="E70" s="5">
        <v>2631.25</v>
      </c>
      <c r="F70" s="5">
        <v>2600</v>
      </c>
      <c r="G70" s="5">
        <v>2725</v>
      </c>
      <c r="H70" s="5">
        <v>2875</v>
      </c>
      <c r="I70" s="5">
        <v>3287.5</v>
      </c>
      <c r="J70" s="5">
        <v>3718.75</v>
      </c>
      <c r="K70" s="5">
        <v>4331.25</v>
      </c>
      <c r="L70" s="5">
        <v>4575</v>
      </c>
      <c r="M70" s="5">
        <v>4675</v>
      </c>
      <c r="N70" s="5">
        <v>4706.25</v>
      </c>
      <c r="O70" s="26">
        <f t="shared" si="7"/>
        <v>3507.2916666666665</v>
      </c>
      <c r="P70" s="4">
        <f t="shared" si="8"/>
        <v>0.08600758624841953</v>
      </c>
    </row>
    <row r="71" spans="2:16" s="25" customFormat="1" ht="15">
      <c r="B71" s="34" t="s">
        <v>18</v>
      </c>
      <c r="C71" s="28">
        <v>4593.75</v>
      </c>
      <c r="D71" s="29">
        <v>4325</v>
      </c>
      <c r="E71" s="29">
        <v>4418.75</v>
      </c>
      <c r="F71" s="29">
        <v>4818.75</v>
      </c>
      <c r="G71" s="29">
        <v>5331.25</v>
      </c>
      <c r="H71" s="29">
        <v>6250</v>
      </c>
      <c r="I71" s="29">
        <v>7062.5</v>
      </c>
      <c r="J71" s="29">
        <v>7556.25</v>
      </c>
      <c r="K71" s="29">
        <v>8075</v>
      </c>
      <c r="L71" s="29">
        <v>7050</v>
      </c>
      <c r="M71" s="29">
        <v>5968.75</v>
      </c>
      <c r="N71" s="29">
        <v>5262.5</v>
      </c>
      <c r="O71" s="26">
        <f t="shared" si="7"/>
        <v>5892.708333333333</v>
      </c>
      <c r="P71" s="27">
        <f t="shared" si="8"/>
        <v>0.6801306801306801</v>
      </c>
    </row>
    <row r="72" spans="2:16" s="25" customFormat="1" ht="15">
      <c r="B72" s="34" t="s">
        <v>19</v>
      </c>
      <c r="C72" s="28">
        <v>4987.5</v>
      </c>
      <c r="D72" s="29">
        <v>5256.25</v>
      </c>
      <c r="E72" s="29">
        <v>5993.75</v>
      </c>
      <c r="F72" s="29">
        <v>6543.75</v>
      </c>
      <c r="G72" s="29">
        <v>7018.75</v>
      </c>
      <c r="H72" s="29">
        <v>7162.5</v>
      </c>
      <c r="I72" s="29">
        <v>6687.5</v>
      </c>
      <c r="J72" s="29">
        <v>6512.5</v>
      </c>
      <c r="K72" s="29">
        <v>6406.25</v>
      </c>
      <c r="L72" s="29">
        <v>5543.75</v>
      </c>
      <c r="M72" s="29">
        <v>5093.75</v>
      </c>
      <c r="N72" s="29">
        <v>4962.5</v>
      </c>
      <c r="O72" s="26">
        <f t="shared" si="7"/>
        <v>6014.0625</v>
      </c>
      <c r="P72" s="27">
        <f t="shared" si="8"/>
        <v>0.020593954392787772</v>
      </c>
    </row>
    <row r="73" spans="2:16" s="25" customFormat="1" ht="17.25" customHeight="1">
      <c r="B73" s="34" t="s">
        <v>21</v>
      </c>
      <c r="C73" s="28">
        <v>5031.25</v>
      </c>
      <c r="D73" s="29">
        <v>5050</v>
      </c>
      <c r="E73" s="29">
        <v>4793.75</v>
      </c>
      <c r="F73" s="29">
        <v>4716.666666666667</v>
      </c>
      <c r="G73" s="29">
        <v>4681.25</v>
      </c>
      <c r="H73" s="29">
        <v>4481.25</v>
      </c>
      <c r="I73" s="29">
        <v>4154.166666666667</v>
      </c>
      <c r="J73" s="29">
        <v>3912.5</v>
      </c>
      <c r="K73" s="29">
        <v>3975</v>
      </c>
      <c r="L73" s="29">
        <v>3993.75</v>
      </c>
      <c r="M73" s="29">
        <v>4031.25</v>
      </c>
      <c r="N73" s="29">
        <v>4000</v>
      </c>
      <c r="O73" s="26">
        <f t="shared" si="7"/>
        <v>4401.736111111111</v>
      </c>
      <c r="P73" s="27">
        <f t="shared" si="8"/>
        <v>-0.26809272249646365</v>
      </c>
    </row>
    <row r="74" spans="2:16" s="25" customFormat="1" ht="17.25" customHeight="1">
      <c r="B74" s="34" t="s">
        <v>22</v>
      </c>
      <c r="C74" s="28">
        <v>4046.875</v>
      </c>
      <c r="D74" s="29">
        <v>3937.5</v>
      </c>
      <c r="E74" s="29">
        <v>3706.25</v>
      </c>
      <c r="F74" s="29">
        <v>2650</v>
      </c>
      <c r="G74" s="29">
        <v>2475</v>
      </c>
      <c r="H74" s="29">
        <v>2743.75</v>
      </c>
      <c r="I74" s="29">
        <v>3808.3333333333335</v>
      </c>
      <c r="J74" s="29">
        <v>4062.5</v>
      </c>
      <c r="K74" s="29">
        <v>4093.75</v>
      </c>
      <c r="L74" s="29">
        <v>4075</v>
      </c>
      <c r="M74" s="29">
        <v>4037.5</v>
      </c>
      <c r="N74" s="29">
        <v>4043.75</v>
      </c>
      <c r="O74" s="26">
        <f t="shared" si="7"/>
        <v>3640.017361111111</v>
      </c>
      <c r="P74" s="27">
        <f t="shared" si="8"/>
        <v>-0.17304961741737013</v>
      </c>
    </row>
    <row r="75" spans="2:16" s="25" customFormat="1" ht="15">
      <c r="B75" s="34" t="s">
        <v>25</v>
      </c>
      <c r="C75" s="28">
        <v>4118.75</v>
      </c>
      <c r="D75" s="29">
        <v>4268.75</v>
      </c>
      <c r="E75" s="29">
        <v>4718.75</v>
      </c>
      <c r="F75" s="29">
        <v>4875</v>
      </c>
      <c r="G75" s="29">
        <v>5031.25</v>
      </c>
      <c r="H75" s="29">
        <v>5131.25</v>
      </c>
      <c r="I75" s="29">
        <v>4687.5</v>
      </c>
      <c r="J75" s="29">
        <v>4668.75</v>
      </c>
      <c r="K75" s="29">
        <v>4800</v>
      </c>
      <c r="L75" s="29">
        <v>5350</v>
      </c>
      <c r="M75" s="29">
        <v>6081.25</v>
      </c>
      <c r="N75" s="29">
        <v>6218.75</v>
      </c>
      <c r="O75" s="26">
        <f t="shared" si="7"/>
        <v>4995.833333333333</v>
      </c>
      <c r="P75" s="27">
        <f t="shared" si="8"/>
        <v>0.37247513891207396</v>
      </c>
    </row>
    <row r="76" spans="2:16" s="25" customFormat="1" ht="15">
      <c r="B76" s="37">
        <v>2022</v>
      </c>
      <c r="C76" s="28">
        <v>6650</v>
      </c>
      <c r="D76" s="29">
        <v>6893.75</v>
      </c>
      <c r="E76" s="29">
        <v>6981.25</v>
      </c>
      <c r="F76" s="29">
        <v>7675</v>
      </c>
      <c r="G76" s="29">
        <v>7593.75</v>
      </c>
      <c r="H76" s="29">
        <v>7918.75</v>
      </c>
      <c r="I76" s="29">
        <v>7533</v>
      </c>
      <c r="J76" s="29">
        <v>7418.75</v>
      </c>
      <c r="K76" s="29">
        <v>7318.75</v>
      </c>
      <c r="L76" s="29">
        <v>7029.166666666667</v>
      </c>
      <c r="M76" s="29">
        <v>6550</v>
      </c>
      <c r="N76" s="29">
        <v>6306.25</v>
      </c>
      <c r="O76" s="26">
        <f t="shared" si="7"/>
        <v>7155.70138888889</v>
      </c>
      <c r="P76" s="27">
        <f t="shared" si="8"/>
        <v>0.43233388935223815</v>
      </c>
    </row>
    <row r="77" spans="2:17" s="25" customFormat="1" ht="15">
      <c r="B77" s="37">
        <v>2023</v>
      </c>
      <c r="C77" s="28">
        <v>6137.5</v>
      </c>
      <c r="D77" s="29">
        <v>5656.25</v>
      </c>
      <c r="E77" s="29">
        <v>5879.166666666667</v>
      </c>
      <c r="F77" s="29">
        <v>5225</v>
      </c>
      <c r="G77" s="29">
        <v>5087.5</v>
      </c>
      <c r="H77" s="29">
        <v>5243.75</v>
      </c>
      <c r="I77" s="29">
        <v>5143.75</v>
      </c>
      <c r="J77" s="29">
        <v>5031.25</v>
      </c>
      <c r="K77" s="29">
        <v>4843.75</v>
      </c>
      <c r="L77" s="29">
        <v>5666.666666666667</v>
      </c>
      <c r="M77" s="29">
        <v>5737.5</v>
      </c>
      <c r="N77" s="29">
        <v>6006.25</v>
      </c>
      <c r="O77" s="26">
        <v>5443.923611111111</v>
      </c>
      <c r="P77" s="27">
        <v>-0.23921872710280556</v>
      </c>
      <c r="Q77" s="39"/>
    </row>
    <row r="78" spans="2:17" s="25" customFormat="1" ht="15.75" thickBot="1">
      <c r="B78" s="38">
        <v>2024</v>
      </c>
      <c r="C78" s="30">
        <v>6875</v>
      </c>
      <c r="D78" s="31">
        <v>5975</v>
      </c>
      <c r="E78" s="31">
        <v>6306.25</v>
      </c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33"/>
      <c r="Q78" s="39"/>
    </row>
    <row r="79" spans="2:14" ht="15">
      <c r="B79" s="19" t="s">
        <v>15</v>
      </c>
      <c r="N79" s="14"/>
    </row>
    <row r="80" spans="10:11" ht="15.75" thickBot="1">
      <c r="J80" s="12"/>
      <c r="K80" s="10"/>
    </row>
    <row r="81" spans="7:9" ht="15.75" thickBot="1">
      <c r="G81" s="40" t="s">
        <v>16</v>
      </c>
      <c r="H81" s="41"/>
      <c r="I81" s="42"/>
    </row>
    <row r="82" ht="15.75" thickBot="1"/>
    <row r="83" spans="2:16" ht="15.75" thickBot="1">
      <c r="B83" s="16" t="s">
        <v>0</v>
      </c>
      <c r="C83" s="2" t="s">
        <v>1</v>
      </c>
      <c r="D83" s="1" t="s">
        <v>2</v>
      </c>
      <c r="E83" s="1" t="s">
        <v>3</v>
      </c>
      <c r="F83" s="1" t="s">
        <v>4</v>
      </c>
      <c r="G83" s="1" t="s">
        <v>5</v>
      </c>
      <c r="H83" s="1" t="s">
        <v>6</v>
      </c>
      <c r="I83" s="1" t="s">
        <v>7</v>
      </c>
      <c r="J83" s="1" t="s">
        <v>8</v>
      </c>
      <c r="K83" s="1" t="s">
        <v>9</v>
      </c>
      <c r="L83" s="1" t="s">
        <v>10</v>
      </c>
      <c r="M83" s="1" t="s">
        <v>11</v>
      </c>
      <c r="N83" s="1" t="s">
        <v>12</v>
      </c>
      <c r="O83" s="2" t="s">
        <v>13</v>
      </c>
      <c r="P83" s="3" t="s">
        <v>14</v>
      </c>
    </row>
    <row r="84" spans="2:16" s="11" customFormat="1" ht="15">
      <c r="B84" s="20">
        <v>2011</v>
      </c>
      <c r="C84" s="6">
        <f>+(1050+1200+1200+1075)/4</f>
        <v>1131.25</v>
      </c>
      <c r="D84" s="7">
        <f>+(1200+1400+1250+1650)/4</f>
        <v>1375</v>
      </c>
      <c r="E84" s="7">
        <v>1468.75</v>
      </c>
      <c r="F84" s="7">
        <v>1320.8333333333333</v>
      </c>
      <c r="G84" s="7">
        <v>1312.5</v>
      </c>
      <c r="H84" s="7">
        <v>1375</v>
      </c>
      <c r="I84" s="7">
        <v>1287.5</v>
      </c>
      <c r="J84" s="7">
        <v>1175</v>
      </c>
      <c r="K84" s="7">
        <v>1200</v>
      </c>
      <c r="L84" s="7">
        <v>1262.5</v>
      </c>
      <c r="M84" s="7">
        <v>1306.25</v>
      </c>
      <c r="N84" s="7">
        <v>1350</v>
      </c>
      <c r="O84" s="9">
        <f aca="true" t="shared" si="9" ref="O84:O90">AVERAGE(C84:N84)</f>
        <v>1297.048611111111</v>
      </c>
      <c r="P84" s="4"/>
    </row>
    <row r="85" spans="2:16" s="11" customFormat="1" ht="15">
      <c r="B85" s="18">
        <v>2012</v>
      </c>
      <c r="C85" s="8">
        <v>1387.5</v>
      </c>
      <c r="D85" s="5">
        <v>1356.25</v>
      </c>
      <c r="E85" s="5">
        <v>1229.1666666666667</v>
      </c>
      <c r="F85" s="5">
        <v>1162.5</v>
      </c>
      <c r="G85" s="5">
        <v>1143.75</v>
      </c>
      <c r="H85" s="5">
        <v>1181.25</v>
      </c>
      <c r="I85" s="5">
        <v>1168.75</v>
      </c>
      <c r="J85" s="5">
        <v>1245.8333333333333</v>
      </c>
      <c r="K85" s="5">
        <v>1375</v>
      </c>
      <c r="L85" s="5">
        <v>1325</v>
      </c>
      <c r="M85" s="5">
        <v>1318.75</v>
      </c>
      <c r="N85" s="5">
        <v>1387.5</v>
      </c>
      <c r="O85" s="9">
        <f t="shared" si="9"/>
        <v>1273.4375000000002</v>
      </c>
      <c r="P85" s="4">
        <f>+O85/O84-1</f>
        <v>-0.01820372105474477</v>
      </c>
    </row>
    <row r="86" spans="2:16" s="14" customFormat="1" ht="15">
      <c r="B86" s="18">
        <v>2013</v>
      </c>
      <c r="C86" s="8">
        <v>1412.5</v>
      </c>
      <c r="D86" s="5">
        <v>1337.5</v>
      </c>
      <c r="E86" s="5">
        <v>1262.5</v>
      </c>
      <c r="F86" s="5">
        <v>1431.25</v>
      </c>
      <c r="G86" s="5">
        <v>1381.25</v>
      </c>
      <c r="H86" s="5">
        <v>1375</v>
      </c>
      <c r="I86" s="5">
        <v>1387.5</v>
      </c>
      <c r="J86" s="5">
        <v>1412.5</v>
      </c>
      <c r="K86" s="5">
        <v>1381.25</v>
      </c>
      <c r="L86" s="5">
        <v>1375</v>
      </c>
      <c r="M86" s="5">
        <v>1362.5</v>
      </c>
      <c r="N86" s="5">
        <v>1418.75</v>
      </c>
      <c r="O86" s="9">
        <f t="shared" si="9"/>
        <v>1378.125</v>
      </c>
      <c r="P86" s="4">
        <f aca="true" t="shared" si="10" ref="P86:P95">O86/O85-1</f>
        <v>0.08220858895705496</v>
      </c>
    </row>
    <row r="87" spans="2:16" s="14" customFormat="1" ht="15">
      <c r="B87" s="18">
        <v>2014</v>
      </c>
      <c r="C87" s="8">
        <v>1425</v>
      </c>
      <c r="D87" s="5">
        <v>1421</v>
      </c>
      <c r="E87" s="5">
        <v>1394</v>
      </c>
      <c r="F87" s="5">
        <v>1325</v>
      </c>
      <c r="G87" s="5">
        <v>1343.75</v>
      </c>
      <c r="H87" s="5">
        <v>1350</v>
      </c>
      <c r="I87" s="5">
        <v>1350</v>
      </c>
      <c r="J87" s="5">
        <v>1258</v>
      </c>
      <c r="K87" s="5">
        <v>1187.5</v>
      </c>
      <c r="L87" s="5">
        <v>1243.75</v>
      </c>
      <c r="M87" s="5">
        <v>1225</v>
      </c>
      <c r="N87" s="5">
        <v>1193.75</v>
      </c>
      <c r="O87" s="9">
        <f t="shared" si="9"/>
        <v>1309.7291666666667</v>
      </c>
      <c r="P87" s="4">
        <f t="shared" si="10"/>
        <v>-0.04962962962962958</v>
      </c>
    </row>
    <row r="88" spans="2:16" s="14" customFormat="1" ht="15">
      <c r="B88" s="18">
        <v>2015</v>
      </c>
      <c r="C88" s="8">
        <v>1137.5</v>
      </c>
      <c r="D88" s="5">
        <v>1104</v>
      </c>
      <c r="E88" s="5">
        <v>1050</v>
      </c>
      <c r="F88" s="5">
        <v>1025</v>
      </c>
      <c r="G88" s="5">
        <v>1012.5</v>
      </c>
      <c r="H88" s="5">
        <v>956.25</v>
      </c>
      <c r="I88" s="5">
        <v>862.5</v>
      </c>
      <c r="J88" s="5">
        <v>700</v>
      </c>
      <c r="K88" s="5">
        <v>656.25</v>
      </c>
      <c r="L88" s="5">
        <v>700</v>
      </c>
      <c r="M88" s="5">
        <v>662.5</v>
      </c>
      <c r="N88" s="5">
        <v>637.5</v>
      </c>
      <c r="O88" s="9">
        <f t="shared" si="9"/>
        <v>875.3333333333334</v>
      </c>
      <c r="P88" s="4">
        <f t="shared" si="10"/>
        <v>-0.331668442903272</v>
      </c>
    </row>
    <row r="89" spans="2:16" s="14" customFormat="1" ht="17.25" customHeight="1">
      <c r="B89" s="18" t="s">
        <v>17</v>
      </c>
      <c r="C89" s="8">
        <v>625</v>
      </c>
      <c r="D89" s="5">
        <v>606.25</v>
      </c>
      <c r="E89" s="5">
        <v>600</v>
      </c>
      <c r="F89" s="5">
        <v>600</v>
      </c>
      <c r="G89" s="5">
        <v>618.75</v>
      </c>
      <c r="H89" s="5">
        <v>681.25</v>
      </c>
      <c r="I89" s="5">
        <v>700</v>
      </c>
      <c r="J89" s="5">
        <v>787.5</v>
      </c>
      <c r="K89" s="5">
        <v>943.75</v>
      </c>
      <c r="L89" s="5">
        <v>993.75</v>
      </c>
      <c r="M89" s="5">
        <v>787.5</v>
      </c>
      <c r="N89" s="5">
        <v>950</v>
      </c>
      <c r="O89" s="9">
        <f t="shared" si="9"/>
        <v>741.1458333333334</v>
      </c>
      <c r="P89" s="4">
        <f t="shared" si="10"/>
        <v>-0.153298743335872</v>
      </c>
    </row>
    <row r="90" spans="2:16" s="25" customFormat="1" ht="17.25" customHeight="1">
      <c r="B90" s="34" t="s">
        <v>18</v>
      </c>
      <c r="C90" s="28">
        <v>968.75</v>
      </c>
      <c r="D90" s="29">
        <v>1037.5</v>
      </c>
      <c r="E90" s="29">
        <v>1106.25</v>
      </c>
      <c r="F90" s="29">
        <v>1050</v>
      </c>
      <c r="G90" s="29">
        <v>1200</v>
      </c>
      <c r="H90" s="29">
        <v>1225</v>
      </c>
      <c r="I90" s="29">
        <v>1068.75</v>
      </c>
      <c r="J90" s="29">
        <v>1062.5</v>
      </c>
      <c r="K90" s="29">
        <v>1004.1666666666666</v>
      </c>
      <c r="L90" s="29">
        <v>837.5</v>
      </c>
      <c r="M90" s="29">
        <v>825</v>
      </c>
      <c r="N90" s="29">
        <v>793.75</v>
      </c>
      <c r="O90" s="26">
        <f t="shared" si="9"/>
        <v>1014.9305555555555</v>
      </c>
      <c r="P90" s="27">
        <f t="shared" si="10"/>
        <v>0.36940735535254143</v>
      </c>
    </row>
    <row r="91" spans="2:16" s="25" customFormat="1" ht="17.25" customHeight="1">
      <c r="B91" s="34" t="s">
        <v>19</v>
      </c>
      <c r="C91" s="28">
        <v>818.75</v>
      </c>
      <c r="D91" s="29">
        <v>850</v>
      </c>
      <c r="E91" s="29">
        <v>893.75</v>
      </c>
      <c r="F91" s="29">
        <v>937.5</v>
      </c>
      <c r="G91" s="29">
        <v>912.5</v>
      </c>
      <c r="H91" s="29">
        <v>918.75</v>
      </c>
      <c r="I91" s="29">
        <v>975</v>
      </c>
      <c r="J91" s="29">
        <v>983.333333333333</v>
      </c>
      <c r="K91" s="29">
        <v>1012.5</v>
      </c>
      <c r="L91" s="29">
        <v>987.5</v>
      </c>
      <c r="M91" s="29">
        <v>956.25</v>
      </c>
      <c r="N91" s="29">
        <v>956.25</v>
      </c>
      <c r="O91" s="26">
        <f>AVERAGE(C91:N91)</f>
        <v>933.5069444444443</v>
      </c>
      <c r="P91" s="27">
        <f t="shared" si="10"/>
        <v>-0.08022579541566888</v>
      </c>
    </row>
    <row r="92" spans="2:16" s="25" customFormat="1" ht="17.25" customHeight="1">
      <c r="B92" s="34" t="s">
        <v>21</v>
      </c>
      <c r="C92" s="28">
        <v>975</v>
      </c>
      <c r="D92" s="29">
        <v>993.75</v>
      </c>
      <c r="E92" s="29">
        <v>1012.5</v>
      </c>
      <c r="F92" s="29">
        <v>995.8333333333334</v>
      </c>
      <c r="G92" s="29">
        <v>950</v>
      </c>
      <c r="H92" s="29">
        <v>937.5</v>
      </c>
      <c r="I92" s="29">
        <v>858.3333333333334</v>
      </c>
      <c r="J92" s="29">
        <v>812.5</v>
      </c>
      <c r="K92" s="29">
        <v>818.75</v>
      </c>
      <c r="L92" s="29">
        <v>831.25</v>
      </c>
      <c r="M92" s="29">
        <v>881.25</v>
      </c>
      <c r="N92" s="29">
        <v>900</v>
      </c>
      <c r="O92" s="26">
        <f>AVERAGE(C92:N92)</f>
        <v>913.888888888889</v>
      </c>
      <c r="P92" s="27">
        <f t="shared" si="10"/>
        <v>-0.021015436116793462</v>
      </c>
    </row>
    <row r="93" spans="2:17" s="25" customFormat="1" ht="17.25" customHeight="1">
      <c r="B93" s="34" t="s">
        <v>22</v>
      </c>
      <c r="C93" s="28">
        <v>918.75</v>
      </c>
      <c r="D93" s="29">
        <v>912.5</v>
      </c>
      <c r="E93" s="29">
        <v>900</v>
      </c>
      <c r="F93" s="29">
        <v>706.25</v>
      </c>
      <c r="G93" s="29">
        <v>731.25</v>
      </c>
      <c r="H93" s="29">
        <v>731.25</v>
      </c>
      <c r="I93" s="29">
        <v>908.3333333333334</v>
      </c>
      <c r="J93" s="29">
        <v>906.25</v>
      </c>
      <c r="K93" s="29">
        <v>918.75</v>
      </c>
      <c r="L93" s="29">
        <v>931.25</v>
      </c>
      <c r="M93" s="29">
        <v>918.75</v>
      </c>
      <c r="N93" s="29">
        <v>950</v>
      </c>
      <c r="O93" s="26">
        <f>AVERAGE(C93:N93)</f>
        <v>869.4444444444443</v>
      </c>
      <c r="P93" s="27">
        <f t="shared" si="10"/>
        <v>-0.04863221884498503</v>
      </c>
      <c r="Q93" s="39"/>
    </row>
    <row r="94" spans="2:17" s="25" customFormat="1" ht="15">
      <c r="B94" s="34" t="s">
        <v>25</v>
      </c>
      <c r="C94" s="28">
        <v>1031.25</v>
      </c>
      <c r="D94" s="29">
        <v>1125</v>
      </c>
      <c r="E94" s="29">
        <v>1193.75</v>
      </c>
      <c r="F94" s="29">
        <v>1258.3333333333333</v>
      </c>
      <c r="G94" s="29">
        <v>1318.75</v>
      </c>
      <c r="H94" s="29">
        <v>1325</v>
      </c>
      <c r="I94" s="29">
        <v>1225</v>
      </c>
      <c r="J94" s="29">
        <v>1193.75</v>
      </c>
      <c r="K94" s="29">
        <v>1212.5</v>
      </c>
      <c r="L94" s="29">
        <v>1229.1666666666667</v>
      </c>
      <c r="M94" s="29">
        <v>1262.5</v>
      </c>
      <c r="N94" s="29">
        <v>1318.75</v>
      </c>
      <c r="O94" s="26">
        <f>AVERAGE(C94:N94)</f>
        <v>1224.4791666666665</v>
      </c>
      <c r="P94" s="27">
        <f t="shared" si="10"/>
        <v>0.40834664536741205</v>
      </c>
      <c r="Q94" s="39"/>
    </row>
    <row r="95" spans="2:17" s="25" customFormat="1" ht="15">
      <c r="B95" s="37">
        <v>2022</v>
      </c>
      <c r="C95" s="28">
        <v>1279.1666666666667</v>
      </c>
      <c r="D95" s="29">
        <v>1506.25</v>
      </c>
      <c r="E95" s="29">
        <v>1593.75</v>
      </c>
      <c r="F95" s="29">
        <v>1670.8333333333333</v>
      </c>
      <c r="G95" s="29">
        <v>1543.75</v>
      </c>
      <c r="H95" s="29">
        <v>1481.25</v>
      </c>
      <c r="I95" s="29">
        <v>1225</v>
      </c>
      <c r="J95" s="29">
        <v>1175</v>
      </c>
      <c r="K95" s="29">
        <v>1150</v>
      </c>
      <c r="L95" s="29">
        <v>1095.8333333333333</v>
      </c>
      <c r="M95" s="29">
        <v>1075</v>
      </c>
      <c r="N95" s="29">
        <v>1012.5</v>
      </c>
      <c r="O95" s="26">
        <f>AVERAGE(C95:N95)</f>
        <v>1317.361111111111</v>
      </c>
      <c r="P95" s="27">
        <f t="shared" si="10"/>
        <v>0.07585424641996319</v>
      </c>
      <c r="Q95" s="39"/>
    </row>
    <row r="96" spans="2:17" s="25" customFormat="1" ht="15">
      <c r="B96" s="37">
        <v>2023</v>
      </c>
      <c r="C96" s="28">
        <v>975</v>
      </c>
      <c r="D96" s="29">
        <v>912.5</v>
      </c>
      <c r="E96" s="29">
        <v>858.3333333333334</v>
      </c>
      <c r="F96" s="29">
        <v>845.8333333333334</v>
      </c>
      <c r="G96" s="29">
        <v>837.5</v>
      </c>
      <c r="H96" s="29">
        <v>831.25</v>
      </c>
      <c r="I96" s="29">
        <v>775</v>
      </c>
      <c r="J96" s="29">
        <v>750</v>
      </c>
      <c r="K96" s="29">
        <v>737.5</v>
      </c>
      <c r="L96" s="29">
        <v>829.1666666666666</v>
      </c>
      <c r="M96" s="29">
        <v>925</v>
      </c>
      <c r="N96" s="29">
        <v>975</v>
      </c>
      <c r="O96" s="26">
        <v>843.9236111111112</v>
      </c>
      <c r="P96" s="27">
        <v>-0.35938323668950967</v>
      </c>
      <c r="Q96" s="39"/>
    </row>
    <row r="97" spans="2:17" s="25" customFormat="1" ht="15.75" thickBot="1">
      <c r="B97" s="38">
        <v>2024</v>
      </c>
      <c r="C97" s="30">
        <v>983.3333333333334</v>
      </c>
      <c r="D97" s="31">
        <v>937.5</v>
      </c>
      <c r="E97" s="31">
        <v>906.25</v>
      </c>
      <c r="F97" s="31"/>
      <c r="G97" s="31"/>
      <c r="H97" s="31"/>
      <c r="I97" s="31"/>
      <c r="J97" s="31"/>
      <c r="K97" s="31"/>
      <c r="L97" s="31"/>
      <c r="M97" s="31"/>
      <c r="N97" s="31"/>
      <c r="O97" s="32"/>
      <c r="P97" s="33"/>
      <c r="Q97" s="39"/>
    </row>
    <row r="98" spans="2:17" ht="15">
      <c r="B98" s="19" t="s">
        <v>15</v>
      </c>
      <c r="Q98" s="39"/>
    </row>
    <row r="99" spans="9:17" ht="15">
      <c r="I99" s="11"/>
      <c r="K99" s="14"/>
      <c r="Q99" s="39"/>
    </row>
    <row r="100" ht="15">
      <c r="Q100" s="39"/>
    </row>
    <row r="101" ht="15">
      <c r="Q101" s="39"/>
    </row>
    <row r="102" spans="2:17" ht="15">
      <c r="B102" s="21"/>
      <c r="Q102" s="39"/>
    </row>
    <row r="103" spans="2:17" ht="15">
      <c r="B103" s="21"/>
      <c r="Q103" s="39"/>
    </row>
    <row r="104" ht="15">
      <c r="B104" s="21"/>
    </row>
    <row r="105" ht="15">
      <c r="B105" s="21"/>
    </row>
    <row r="106" ht="15">
      <c r="B106" s="21"/>
    </row>
  </sheetData>
  <sheetProtection/>
  <mergeCells count="5">
    <mergeCell ref="G12:I12"/>
    <mergeCell ref="G35:I35"/>
    <mergeCell ref="G58:I58"/>
    <mergeCell ref="G10:I10"/>
    <mergeCell ref="G81:I81"/>
  </mergeCells>
  <printOptions/>
  <pageMargins left="0.7" right="0.7" top="0.75" bottom="0.75" header="0.3" footer="0.3"/>
  <pageSetup horizontalDpi="600" verticalDpi="600" orientation="portrait"/>
  <ignoredErrors>
    <ignoredError sqref="O1:O10 O13:O23 O33:O46 O56 O79:O88 O59:O69 O30 O53 O76 O95" formulaRange="1"/>
    <ignoredError sqref="B24:B29 B47:B52 B70:B75 B89:B9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2010-05-28T15:57:23Z</cp:lastPrinted>
  <dcterms:created xsi:type="dcterms:W3CDTF">2010-03-12T13:58:33Z</dcterms:created>
  <dcterms:modified xsi:type="dcterms:W3CDTF">2024-04-02T17:24:36Z</dcterms:modified>
  <cp:category/>
  <cp:version/>
  <cp:contentType/>
  <cp:contentStatus/>
</cp:coreProperties>
</file>