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9932" windowHeight="8136" activeTab="0"/>
  </bookViews>
  <sheets>
    <sheet name="Leche Tarifada al Consumidor" sheetId="1" r:id="rId1"/>
    <sheet name="Leche Tarifada Planchada" sheetId="2" r:id="rId2"/>
    <sheet name="Listado de Datos" sheetId="3" r:id="rId3"/>
  </sheets>
  <definedNames/>
  <calcPr fullCalcOnLoad="1"/>
</workbook>
</file>

<file path=xl/sharedStrings.xml><?xml version="1.0" encoding="utf-8"?>
<sst xmlns="http://schemas.openxmlformats.org/spreadsheetml/2006/main" count="157" uniqueCount="37">
  <si>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</si>
  <si>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</si>
  <si>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</si>
  <si>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</si>
  <si>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</si>
  <si>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</si>
  <si>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</si>
  <si>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</si>
  <si>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</si>
  <si>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</si>
  <si>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</si>
  <si>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</si>
  <si>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</si>
  <si>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Variación</t>
  </si>
  <si>
    <t>PROMEDIO</t>
  </si>
  <si>
    <t xml:space="preserve"> </t>
  </si>
  <si>
    <t>Fuente: Instituto Nacional de Estadísticas</t>
  </si>
  <si>
    <t>Precio de Leche Tarifada al Consumidor ($ corrientes)</t>
  </si>
  <si>
    <t>Precio de Leche Tarifada al Consumidor ($ constantes, marzo 2008 = 100)</t>
  </si>
  <si>
    <t>Volver a hoja principal</t>
  </si>
  <si>
    <t>Precio de la Leche Tarifada al Consumidor</t>
  </si>
  <si>
    <t>Acceder al listado de datos</t>
  </si>
  <si>
    <t>Mes- Año</t>
  </si>
  <si>
    <t>Precio de Leche Tarifada al Consumidor ($ constantes, último IPC disponible = 100)</t>
  </si>
  <si>
    <t>último valor IPC disponible</t>
  </si>
  <si>
    <t>Fuente: información de Ministerio de Economía y Finanzas- Resoluciones</t>
  </si>
  <si>
    <t>Fuente: INALE, determinado en base a información de Ministerio de Economía y Finanzas, Instituto Nacional de Estadísticas</t>
  </si>
  <si>
    <t>Indice de Precios al Consumidor base diciembre 2010</t>
  </si>
  <si>
    <t>El precio presentado es al que llega al consumidor en el comercio (incluye además del valor en planchada de industria los costos de distribución y de ganancia del comerciante establecidas en la resolución del precio)</t>
  </si>
  <si>
    <t>El precio presentado es el que recibe la industria por compras mayores a 50 litros de leche en planchada establecidos por el decreto correspondiente.</t>
  </si>
  <si>
    <t>Precio de Leche Tarifada en planchada de industria ($ corrientes)</t>
  </si>
  <si>
    <t>Precio de Leche Tarifada en planchada de industria ($ constantes, marzo 2008 = 100)</t>
  </si>
  <si>
    <t>Precio de Leche Tarifada en planchada ($ constantes, último IPC disponible = 100)</t>
  </si>
  <si>
    <t>Precio de Leche Tarifada en planchada de industria más de 50 litros ($ corrientes)</t>
  </si>
  <si>
    <t>IPC base octubre 2022</t>
  </si>
  <si>
    <t>Observaciones</t>
  </si>
  <si>
    <t>vigente a partir del 20/5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</si>
</sst>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#,##0.000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.0%"/>
    <numFmt numFmtId="189" formatCode="_(* #,##0_);_(* \(#,##0\);_(* &quot;-&quot;??_);_(@_)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"/>
    <numFmt numFmtId="195" formatCode="0.00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_ [$€-2]\ * #,##0.00_ ;_ [$€-2]\ * \-#,##0.00_ ;_ [$€-2]\ * &quot;-&quot;??_ "/>
    <numFmt numFmtId="201" formatCode="_-&quot;$&quot;\ * #,##0_-;\-&quot;$&quot;\ * #,##0_-;_-&quot;$&quot;\ * &quot;-&quot;_-;_-@_-"/>
    <numFmt numFmtId="202" formatCode="_-* #,##0_-;\-* #,##0_-;_-* &quot;-&quot;_-;_-@_-"/>
    <numFmt numFmtId="203" formatCode="_-&quot;$&quot;\ * #,##0.00_-;\-&quot;$&quot;\ * #,##0.00_-;_-&quot;$&quot;\ 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ourier"/>
      <family val="3"/>
    </font>
    <font>
      <sz val="1"/>
      <color indexed="16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23" borderId="0">
      <alignment/>
      <protection/>
    </xf>
    <xf numFmtId="0" fontId="38" fillId="0" borderId="0">
      <alignment/>
      <protection/>
    </xf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1" fillId="30" borderId="1" applyNumberFormat="0" applyAlignment="0" applyProtection="0"/>
    <xf numFmtId="200" fontId="4" fillId="0" borderId="0" applyFont="0" applyFill="0" applyBorder="0" applyAlignment="0" applyProtection="0"/>
    <xf numFmtId="194" fontId="3" fillId="0" borderId="0">
      <alignment/>
      <protection locked="0"/>
    </xf>
    <xf numFmtId="194" fontId="3" fillId="0" borderId="0">
      <alignment/>
      <protection locked="0"/>
    </xf>
    <xf numFmtId="194" fontId="3" fillId="0" borderId="0">
      <alignment/>
      <protection locked="0"/>
    </xf>
    <xf numFmtId="194" fontId="3" fillId="0" borderId="0">
      <alignment/>
      <protection locked="0"/>
    </xf>
    <xf numFmtId="194" fontId="3" fillId="0" borderId="0">
      <alignment/>
      <protection locked="0"/>
    </xf>
    <xf numFmtId="194" fontId="3" fillId="0" borderId="0">
      <alignment/>
      <protection locked="0"/>
    </xf>
    <xf numFmtId="194" fontId="3" fillId="0" borderId="0">
      <alignment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3" borderId="6" applyNumberFormat="0" applyFont="0" applyAlignment="0" applyProtection="0"/>
    <xf numFmtId="0" fontId="47" fillId="0" borderId="0" applyAlignment="0">
      <protection/>
    </xf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8" fillId="21" borderId="7" applyNumberFormat="0" applyAlignment="0" applyProtection="0"/>
    <xf numFmtId="0" fontId="49" fillId="0" borderId="0">
      <alignment horizontal="left" indent="1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40" fillId="0" borderId="9" applyNumberFormat="0" applyFill="0" applyAlignment="0" applyProtection="0"/>
    <xf numFmtId="0" fontId="54" fillId="34" borderId="0">
      <alignment horizontal="center" vertical="center"/>
      <protection/>
    </xf>
    <xf numFmtId="17" fontId="55" fillId="34" borderId="0">
      <alignment/>
      <protection/>
    </xf>
    <xf numFmtId="0" fontId="45" fillId="23" borderId="0">
      <alignment horizontal="left"/>
      <protection/>
    </xf>
    <xf numFmtId="0" fontId="56" fillId="0" borderId="10" applyNumberFormat="0" applyFill="0" applyAlignment="0" applyProtection="0"/>
  </cellStyleXfs>
  <cellXfs count="86">
    <xf numFmtId="0" fontId="0" fillId="0" borderId="0" xfId="0" applyFont="1" applyAlignment="1">
      <alignment/>
    </xf>
    <xf numFmtId="3" fontId="30" fillId="0" borderId="0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0" fontId="56" fillId="0" borderId="11" xfId="0" applyFont="1" applyBorder="1" applyAlignment="1">
      <alignment/>
    </xf>
    <xf numFmtId="0" fontId="56" fillId="0" borderId="12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184" fontId="56" fillId="0" borderId="13" xfId="0" applyNumberFormat="1" applyFont="1" applyBorder="1" applyAlignment="1">
      <alignment/>
    </xf>
    <xf numFmtId="184" fontId="0" fillId="0" borderId="16" xfId="0" applyNumberFormat="1" applyFont="1" applyBorder="1" applyAlignment="1">
      <alignment/>
    </xf>
    <xf numFmtId="184" fontId="0" fillId="0" borderId="0" xfId="0" applyNumberFormat="1" applyFont="1" applyBorder="1" applyAlignment="1">
      <alignment/>
    </xf>
    <xf numFmtId="184" fontId="56" fillId="0" borderId="14" xfId="0" applyNumberFormat="1" applyFont="1" applyBorder="1" applyAlignment="1">
      <alignment/>
    </xf>
    <xf numFmtId="184" fontId="0" fillId="0" borderId="17" xfId="0" applyNumberFormat="1" applyFont="1" applyBorder="1" applyAlignment="1">
      <alignment/>
    </xf>
    <xf numFmtId="184" fontId="0" fillId="0" borderId="18" xfId="0" applyNumberFormat="1" applyFont="1" applyBorder="1" applyAlignment="1">
      <alignment/>
    </xf>
    <xf numFmtId="184" fontId="56" fillId="0" borderId="15" xfId="0" applyNumberFormat="1" applyFont="1" applyBorder="1" applyAlignment="1">
      <alignment/>
    </xf>
    <xf numFmtId="0" fontId="56" fillId="0" borderId="19" xfId="0" applyFont="1" applyBorder="1" applyAlignment="1">
      <alignment horizontal="center"/>
    </xf>
    <xf numFmtId="9" fontId="56" fillId="0" borderId="19" xfId="71" applyFont="1" applyBorder="1" applyAlignment="1">
      <alignment/>
    </xf>
    <xf numFmtId="0" fontId="56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7" fillId="0" borderId="0" xfId="0" applyFont="1" applyAlignment="1">
      <alignment/>
    </xf>
    <xf numFmtId="188" fontId="56" fillId="0" borderId="20" xfId="71" applyNumberFormat="1" applyFont="1" applyBorder="1" applyAlignment="1">
      <alignment/>
    </xf>
    <xf numFmtId="188" fontId="56" fillId="0" borderId="21" xfId="71" applyNumberFormat="1" applyFont="1" applyBorder="1" applyAlignment="1">
      <alignment/>
    </xf>
    <xf numFmtId="188" fontId="0" fillId="0" borderId="0" xfId="0" applyNumberFormat="1" applyAlignment="1">
      <alignment/>
    </xf>
    <xf numFmtId="188" fontId="56" fillId="0" borderId="19" xfId="0" applyNumberFormat="1" applyFont="1" applyBorder="1" applyAlignment="1">
      <alignment horizontal="center"/>
    </xf>
    <xf numFmtId="188" fontId="56" fillId="0" borderId="19" xfId="71" applyNumberFormat="1" applyFont="1" applyBorder="1" applyAlignment="1">
      <alignment/>
    </xf>
    <xf numFmtId="0" fontId="42" fillId="0" borderId="0" xfId="56" applyAlignment="1" applyProtection="1">
      <alignment/>
      <protection/>
    </xf>
    <xf numFmtId="189" fontId="0" fillId="0" borderId="0" xfId="60" applyNumberFormat="1" applyFont="1" applyAlignment="1">
      <alignment/>
    </xf>
    <xf numFmtId="189" fontId="42" fillId="0" borderId="0" xfId="56" applyNumberFormat="1" applyAlignment="1" applyProtection="1">
      <alignment/>
      <protection/>
    </xf>
    <xf numFmtId="0" fontId="56" fillId="0" borderId="0" xfId="0" applyFont="1" applyAlignment="1">
      <alignment wrapText="1"/>
    </xf>
    <xf numFmtId="0" fontId="56" fillId="0" borderId="22" xfId="0" applyFont="1" applyBorder="1" applyAlignment="1">
      <alignment vertical="center" wrapText="1"/>
    </xf>
    <xf numFmtId="0" fontId="56" fillId="0" borderId="23" xfId="0" applyFont="1" applyBorder="1" applyAlignment="1">
      <alignment horizontal="center" vertical="center" wrapText="1"/>
    </xf>
    <xf numFmtId="189" fontId="56" fillId="0" borderId="24" xfId="60" applyNumberFormat="1" applyFont="1" applyBorder="1" applyAlignment="1">
      <alignment horizontal="center" vertical="center" wrapText="1"/>
    </xf>
    <xf numFmtId="17" fontId="0" fillId="0" borderId="22" xfId="0" applyNumberFormat="1" applyBorder="1" applyAlignment="1">
      <alignment horizontal="center"/>
    </xf>
    <xf numFmtId="17" fontId="0" fillId="0" borderId="25" xfId="0" applyNumberFormat="1" applyBorder="1" applyAlignment="1">
      <alignment horizontal="center"/>
    </xf>
    <xf numFmtId="17" fontId="0" fillId="0" borderId="26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183" fontId="0" fillId="0" borderId="24" xfId="0" applyNumberFormat="1" applyBorder="1" applyAlignment="1">
      <alignment/>
    </xf>
    <xf numFmtId="183" fontId="0" fillId="0" borderId="0" xfId="0" applyNumberFormat="1" applyBorder="1" applyAlignment="1">
      <alignment/>
    </xf>
    <xf numFmtId="183" fontId="0" fillId="0" borderId="27" xfId="0" applyNumberFormat="1" applyBorder="1" applyAlignment="1">
      <alignment/>
    </xf>
    <xf numFmtId="183" fontId="0" fillId="0" borderId="28" xfId="0" applyNumberFormat="1" applyBorder="1" applyAlignment="1">
      <alignment/>
    </xf>
    <xf numFmtId="183" fontId="0" fillId="0" borderId="29" xfId="0" applyNumberFormat="1" applyBorder="1" applyAlignment="1">
      <alignment/>
    </xf>
    <xf numFmtId="184" fontId="56" fillId="0" borderId="0" xfId="0" applyNumberFormat="1" applyFont="1" applyFill="1" applyBorder="1" applyAlignment="1">
      <alignment/>
    </xf>
    <xf numFmtId="184" fontId="0" fillId="0" borderId="0" xfId="0" applyNumberFormat="1" applyAlignment="1">
      <alignment/>
    </xf>
    <xf numFmtId="0" fontId="0" fillId="0" borderId="0" xfId="0" applyAlignment="1">
      <alignment wrapText="1"/>
    </xf>
    <xf numFmtId="188" fontId="0" fillId="0" borderId="0" xfId="0" applyNumberFormat="1" applyAlignment="1">
      <alignment wrapText="1"/>
    </xf>
    <xf numFmtId="17" fontId="56" fillId="0" borderId="12" xfId="0" applyNumberFormat="1" applyFont="1" applyBorder="1" applyAlignment="1">
      <alignment wrapText="1"/>
    </xf>
    <xf numFmtId="184" fontId="56" fillId="0" borderId="30" xfId="0" applyNumberFormat="1" applyFont="1" applyBorder="1" applyAlignment="1">
      <alignment wrapText="1"/>
    </xf>
    <xf numFmtId="0" fontId="56" fillId="0" borderId="12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189" fontId="56" fillId="0" borderId="0" xfId="60" applyNumberFormat="1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17" fontId="0" fillId="0" borderId="26" xfId="0" applyNumberFormat="1" applyBorder="1" applyAlignment="1">
      <alignment horizontal="center"/>
    </xf>
    <xf numFmtId="0" fontId="56" fillId="0" borderId="12" xfId="0" applyFont="1" applyBorder="1" applyAlignment="1">
      <alignment horizontal="center"/>
    </xf>
    <xf numFmtId="183" fontId="0" fillId="0" borderId="25" xfId="0" applyNumberFormat="1" applyBorder="1" applyAlignment="1">
      <alignment/>
    </xf>
    <xf numFmtId="183" fontId="0" fillId="0" borderId="25" xfId="60" applyNumberFormat="1" applyBorder="1" applyAlignment="1">
      <alignment/>
    </xf>
    <xf numFmtId="189" fontId="56" fillId="0" borderId="22" xfId="60" applyNumberFormat="1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183" fontId="0" fillId="0" borderId="31" xfId="0" applyNumberFormat="1" applyBorder="1" applyAlignment="1">
      <alignment/>
    </xf>
    <xf numFmtId="183" fontId="0" fillId="0" borderId="32" xfId="0" applyNumberFormat="1" applyBorder="1" applyAlignment="1">
      <alignment/>
    </xf>
    <xf numFmtId="0" fontId="0" fillId="0" borderId="27" xfId="0" applyBorder="1" applyAlignment="1">
      <alignment/>
    </xf>
    <xf numFmtId="183" fontId="0" fillId="0" borderId="33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0" fontId="56" fillId="0" borderId="34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56" fillId="0" borderId="34" xfId="0" applyFont="1" applyBorder="1" applyAlignment="1">
      <alignment horizontal="center" wrapText="1"/>
    </xf>
    <xf numFmtId="0" fontId="56" fillId="0" borderId="12" xfId="0" applyFont="1" applyBorder="1" applyAlignment="1">
      <alignment horizontal="center" wrapText="1"/>
    </xf>
    <xf numFmtId="0" fontId="56" fillId="0" borderId="30" xfId="0" applyFont="1" applyBorder="1" applyAlignment="1">
      <alignment horizontal="center" wrapText="1"/>
    </xf>
    <xf numFmtId="189" fontId="56" fillId="0" borderId="34" xfId="60" applyNumberFormat="1" applyFont="1" applyBorder="1" applyAlignment="1">
      <alignment horizontal="center"/>
    </xf>
    <xf numFmtId="189" fontId="56" fillId="0" borderId="30" xfId="60" applyNumberFormat="1" applyFont="1" applyBorder="1" applyAlignment="1">
      <alignment horizontal="center"/>
    </xf>
    <xf numFmtId="183" fontId="0" fillId="0" borderId="0" xfId="62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17" fontId="0" fillId="0" borderId="22" xfId="0" applyNumberFormat="1" applyBorder="1" applyAlignment="1">
      <alignment horizontal="center"/>
    </xf>
    <xf numFmtId="17" fontId="0" fillId="0" borderId="25" xfId="0" applyNumberFormat="1" applyBorder="1" applyAlignment="1">
      <alignment horizontal="center"/>
    </xf>
    <xf numFmtId="17" fontId="0" fillId="0" borderId="26" xfId="0" applyNumberFormat="1" applyBorder="1" applyAlignment="1">
      <alignment horizontal="center"/>
    </xf>
    <xf numFmtId="0" fontId="57" fillId="0" borderId="0" xfId="0" applyFont="1" applyAlignment="1">
      <alignment/>
    </xf>
    <xf numFmtId="183" fontId="0" fillId="0" borderId="24" xfId="62" applyNumberFormat="1" applyBorder="1" applyAlignment="1">
      <alignment/>
    </xf>
    <xf numFmtId="183" fontId="0" fillId="0" borderId="27" xfId="62" applyNumberFormat="1" applyBorder="1" applyAlignment="1">
      <alignment/>
    </xf>
    <xf numFmtId="183" fontId="0" fillId="0" borderId="24" xfId="0" applyNumberFormat="1" applyBorder="1" applyAlignment="1">
      <alignment/>
    </xf>
    <xf numFmtId="183" fontId="0" fillId="0" borderId="27" xfId="0" applyNumberFormat="1" applyBorder="1" applyAlignment="1">
      <alignment/>
    </xf>
    <xf numFmtId="183" fontId="0" fillId="0" borderId="29" xfId="0" applyNumberFormat="1" applyBorder="1" applyAlignment="1">
      <alignment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Followed Hyperlink" xfId="57"/>
    <cellStyle name="Incorrecto" xfId="58"/>
    <cellStyle name="linea de totales" xfId="59"/>
    <cellStyle name="Comma" xfId="60"/>
    <cellStyle name="Comma [0]" xfId="61"/>
    <cellStyle name="Millares 2" xfId="62"/>
    <cellStyle name="Currency" xfId="63"/>
    <cellStyle name="Currency [0]" xfId="64"/>
    <cellStyle name="Neutral" xfId="65"/>
    <cellStyle name="Normal 2" xfId="66"/>
    <cellStyle name="Normal 2 2" xfId="67"/>
    <cellStyle name="Normal 2 3" xfId="68"/>
    <cellStyle name="Notas" xfId="69"/>
    <cellStyle name="Notas al pie" xfId="70"/>
    <cellStyle name="Percent" xfId="71"/>
    <cellStyle name="Porcentual 2" xfId="72"/>
    <cellStyle name="Salida" xfId="73"/>
    <cellStyle name="subtitulos de las filas" xfId="74"/>
    <cellStyle name="Texto de advertencia" xfId="75"/>
    <cellStyle name="Texto explicativo" xfId="76"/>
    <cellStyle name="Título" xfId="77"/>
    <cellStyle name="Título 2" xfId="78"/>
    <cellStyle name="Título 3" xfId="79"/>
    <cellStyle name="titulo del informe" xfId="80"/>
    <cellStyle name="titulos de las columnas" xfId="81"/>
    <cellStyle name="titulos de las filas" xfId="82"/>
    <cellStyle name="Total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0</xdr:row>
      <xdr:rowOff>0</xdr:rowOff>
    </xdr:from>
    <xdr:to>
      <xdr:col>8</xdr:col>
      <xdr:colOff>552450</xdr:colOff>
      <xdr:row>7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0"/>
          <a:ext cx="20859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0</xdr:rowOff>
    </xdr:from>
    <xdr:to>
      <xdr:col>8</xdr:col>
      <xdr:colOff>390525</xdr:colOff>
      <xdr:row>7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0"/>
          <a:ext cx="21336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19050</xdr:rowOff>
    </xdr:from>
    <xdr:to>
      <xdr:col>4</xdr:col>
      <xdr:colOff>495300</xdr:colOff>
      <xdr:row>7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9050"/>
          <a:ext cx="21240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0:P101"/>
  <sheetViews>
    <sheetView showGridLines="0" tabSelected="1" zoomScalePageLayoutView="0" workbookViewId="0" topLeftCell="A1">
      <selection activeCell="L106" sqref="L106"/>
    </sheetView>
  </sheetViews>
  <sheetFormatPr defaultColWidth="11.421875" defaultRowHeight="15"/>
  <cols>
    <col min="1" max="1" width="7.421875" style="0" customWidth="1"/>
    <col min="2" max="2" width="9.140625" style="0" customWidth="1"/>
    <col min="3" max="3" width="12.7109375" style="0" bestFit="1" customWidth="1"/>
    <col min="4" max="5" width="11.421875" style="0" customWidth="1"/>
    <col min="6" max="6" width="14.57421875" style="0" customWidth="1"/>
    <col min="7" max="7" width="12.28125" style="0" customWidth="1"/>
    <col min="8" max="8" width="12.57421875" style="0" customWidth="1"/>
    <col min="9" max="9" width="13.8515625" style="0" customWidth="1"/>
    <col min="10" max="10" width="13.57421875" style="0" customWidth="1"/>
    <col min="11" max="12" width="12.7109375" style="0" bestFit="1" customWidth="1"/>
    <col min="13" max="15" width="11.421875" style="0" customWidth="1"/>
    <col min="16" max="16" width="10.28125" style="0" customWidth="1"/>
  </cols>
  <sheetData>
    <row r="9" ht="15" thickBot="1"/>
    <row r="10" spans="6:11" ht="15" thickBot="1">
      <c r="F10" s="66" t="s">
        <v>17</v>
      </c>
      <c r="G10" s="67"/>
      <c r="H10" s="67"/>
      <c r="I10" s="67"/>
      <c r="J10" s="68"/>
      <c r="K10" s="25" t="s">
        <v>21</v>
      </c>
    </row>
    <row r="11" spans="6:11" ht="14.25">
      <c r="F11" s="48"/>
      <c r="G11" s="48"/>
      <c r="H11" s="48"/>
      <c r="I11" s="48"/>
      <c r="J11" s="48"/>
      <c r="K11" s="25"/>
    </row>
    <row r="12" ht="14.25">
      <c r="B12" t="s">
        <v>28</v>
      </c>
    </row>
    <row r="13" ht="15" thickBot="1"/>
    <row r="14" spans="2:16" ht="15" thickBot="1">
      <c r="B14" s="3" t="s">
        <v>0</v>
      </c>
      <c r="C14" s="4" t="s">
        <v>1</v>
      </c>
      <c r="D14" s="4" t="s">
        <v>2</v>
      </c>
      <c r="E14" s="4" t="s">
        <v>3</v>
      </c>
      <c r="F14" s="4" t="s">
        <v>4</v>
      </c>
      <c r="G14" s="4" t="s">
        <v>5</v>
      </c>
      <c r="H14" s="4" t="s">
        <v>6</v>
      </c>
      <c r="I14" s="4" t="s">
        <v>7</v>
      </c>
      <c r="J14" s="4" t="s">
        <v>8</v>
      </c>
      <c r="K14" s="4" t="s">
        <v>9</v>
      </c>
      <c r="L14" s="4" t="s">
        <v>10</v>
      </c>
      <c r="M14" s="4" t="s">
        <v>11</v>
      </c>
      <c r="N14" s="4" t="s">
        <v>12</v>
      </c>
      <c r="O14" s="5" t="s">
        <v>14</v>
      </c>
      <c r="P14" s="15" t="s">
        <v>13</v>
      </c>
    </row>
    <row r="15" spans="2:16" ht="14.25">
      <c r="B15" s="6">
        <v>2008</v>
      </c>
      <c r="C15" s="9"/>
      <c r="D15" s="10"/>
      <c r="E15" s="10">
        <v>13</v>
      </c>
      <c r="F15" s="10">
        <v>13</v>
      </c>
      <c r="G15" s="10">
        <v>13</v>
      </c>
      <c r="H15" s="10">
        <v>13</v>
      </c>
      <c r="I15" s="10">
        <v>13</v>
      </c>
      <c r="J15" s="10">
        <v>13</v>
      </c>
      <c r="K15" s="10">
        <v>13</v>
      </c>
      <c r="L15" s="10">
        <v>12.5</v>
      </c>
      <c r="M15" s="10">
        <v>12.5</v>
      </c>
      <c r="N15" s="10">
        <v>12.5</v>
      </c>
      <c r="O15" s="8">
        <f aca="true" t="shared" si="0" ref="O15:O21">AVERAGE(C15:N15)</f>
        <v>12.85</v>
      </c>
      <c r="P15" s="16"/>
    </row>
    <row r="16" spans="2:16" ht="14.25">
      <c r="B16" s="6">
        <v>2009</v>
      </c>
      <c r="C16" s="9">
        <v>12.5</v>
      </c>
      <c r="D16" s="10">
        <v>12.5</v>
      </c>
      <c r="E16" s="10">
        <v>12.5</v>
      </c>
      <c r="F16" s="10">
        <v>12.5</v>
      </c>
      <c r="G16" s="10">
        <v>12.5</v>
      </c>
      <c r="H16" s="10">
        <v>12.5</v>
      </c>
      <c r="I16" s="10">
        <v>12.5</v>
      </c>
      <c r="J16" s="10">
        <v>12.5</v>
      </c>
      <c r="K16" s="10">
        <v>12.5</v>
      </c>
      <c r="L16" s="10">
        <v>12.5</v>
      </c>
      <c r="M16" s="10">
        <v>12.5</v>
      </c>
      <c r="N16" s="10">
        <v>12.5</v>
      </c>
      <c r="O16" s="11">
        <f t="shared" si="0"/>
        <v>12.5</v>
      </c>
      <c r="P16" s="20">
        <f>+O16/O15-1</f>
        <v>-0.027237354085603127</v>
      </c>
    </row>
    <row r="17" spans="2:16" ht="14.25">
      <c r="B17" s="6">
        <v>2010</v>
      </c>
      <c r="C17" s="9">
        <v>12.5</v>
      </c>
      <c r="D17" s="10">
        <v>12.5</v>
      </c>
      <c r="E17" s="10">
        <v>12.5</v>
      </c>
      <c r="F17" s="10">
        <v>12.5</v>
      </c>
      <c r="G17" s="10">
        <v>12.5</v>
      </c>
      <c r="H17" s="10">
        <v>12.5</v>
      </c>
      <c r="I17" s="10">
        <v>12.5</v>
      </c>
      <c r="J17" s="10">
        <v>12.5</v>
      </c>
      <c r="K17" s="10">
        <v>13</v>
      </c>
      <c r="L17" s="10">
        <v>13</v>
      </c>
      <c r="M17" s="10">
        <v>13</v>
      </c>
      <c r="N17" s="10">
        <v>13</v>
      </c>
      <c r="O17" s="11">
        <f t="shared" si="0"/>
        <v>12.666666666666666</v>
      </c>
      <c r="P17" s="20">
        <f>+O17/O16-1</f>
        <v>0.013333333333333197</v>
      </c>
    </row>
    <row r="18" spans="2:16" ht="14.25">
      <c r="B18" s="6">
        <v>2011</v>
      </c>
      <c r="C18" s="9">
        <v>13</v>
      </c>
      <c r="D18" s="10">
        <v>13</v>
      </c>
      <c r="E18" s="10">
        <v>13</v>
      </c>
      <c r="F18" s="10">
        <v>13</v>
      </c>
      <c r="G18" s="10">
        <v>13</v>
      </c>
      <c r="H18" s="10">
        <v>13</v>
      </c>
      <c r="I18" s="10">
        <v>13</v>
      </c>
      <c r="J18" s="10">
        <v>13</v>
      </c>
      <c r="K18" s="10">
        <v>13</v>
      </c>
      <c r="L18" s="10">
        <v>15</v>
      </c>
      <c r="M18" s="10">
        <v>15</v>
      </c>
      <c r="N18" s="10">
        <v>15</v>
      </c>
      <c r="O18" s="11">
        <f t="shared" si="0"/>
        <v>13.5</v>
      </c>
      <c r="P18" s="20">
        <f aca="true" t="shared" si="1" ref="P18:P23">O18/O17-1</f>
        <v>0.06578947368421062</v>
      </c>
    </row>
    <row r="19" spans="2:16" ht="14.25">
      <c r="B19" s="6">
        <v>2012</v>
      </c>
      <c r="C19" s="9">
        <v>15</v>
      </c>
      <c r="D19" s="10">
        <v>15</v>
      </c>
      <c r="E19" s="10">
        <v>15</v>
      </c>
      <c r="F19" s="10">
        <v>15.5</v>
      </c>
      <c r="G19" s="10">
        <v>15.5</v>
      </c>
      <c r="H19" s="10">
        <v>15.5</v>
      </c>
      <c r="I19" s="10">
        <v>15.5</v>
      </c>
      <c r="J19" s="10">
        <v>15.5</v>
      </c>
      <c r="K19" s="10">
        <v>15.5</v>
      </c>
      <c r="L19" s="10">
        <v>15.5</v>
      </c>
      <c r="M19" s="10">
        <v>15.5</v>
      </c>
      <c r="N19" s="10">
        <v>15.5</v>
      </c>
      <c r="O19" s="11">
        <f t="shared" si="0"/>
        <v>15.375</v>
      </c>
      <c r="P19" s="20">
        <f t="shared" si="1"/>
        <v>0.13888888888888884</v>
      </c>
    </row>
    <row r="20" spans="2:16" ht="14.25">
      <c r="B20" s="6">
        <v>2013</v>
      </c>
      <c r="C20" s="9">
        <v>15.5</v>
      </c>
      <c r="D20" s="10">
        <v>15.5</v>
      </c>
      <c r="E20" s="10">
        <v>15.5</v>
      </c>
      <c r="F20" s="10">
        <v>15.5</v>
      </c>
      <c r="G20" s="10">
        <v>15.5</v>
      </c>
      <c r="H20" s="10">
        <v>15.5</v>
      </c>
      <c r="I20" s="10">
        <v>15.5</v>
      </c>
      <c r="J20" s="10">
        <v>16.5</v>
      </c>
      <c r="K20" s="10">
        <v>16.5</v>
      </c>
      <c r="L20" s="10">
        <v>16.5</v>
      </c>
      <c r="M20" s="10">
        <v>16.5</v>
      </c>
      <c r="N20" s="10">
        <v>16.5</v>
      </c>
      <c r="O20" s="11">
        <f t="shared" si="0"/>
        <v>15.916666666666666</v>
      </c>
      <c r="P20" s="20">
        <f t="shared" si="1"/>
        <v>0.035230352303522894</v>
      </c>
    </row>
    <row r="21" spans="2:16" ht="14.25">
      <c r="B21" s="6">
        <v>2014</v>
      </c>
      <c r="C21" s="9">
        <v>16.5</v>
      </c>
      <c r="D21" s="10">
        <v>16.5</v>
      </c>
      <c r="E21" s="10">
        <v>16.5</v>
      </c>
      <c r="F21" s="10">
        <v>18</v>
      </c>
      <c r="G21" s="10">
        <v>18</v>
      </c>
      <c r="H21" s="10">
        <v>18</v>
      </c>
      <c r="I21" s="10">
        <v>18</v>
      </c>
      <c r="J21" s="10">
        <v>18</v>
      </c>
      <c r="K21" s="10">
        <v>19</v>
      </c>
      <c r="L21" s="10">
        <v>19</v>
      </c>
      <c r="M21" s="10">
        <v>19</v>
      </c>
      <c r="N21" s="10">
        <v>19</v>
      </c>
      <c r="O21" s="11">
        <f t="shared" si="0"/>
        <v>17.958333333333332</v>
      </c>
      <c r="P21" s="20">
        <f t="shared" si="1"/>
        <v>0.12827225130890052</v>
      </c>
    </row>
    <row r="22" spans="2:16" ht="14.25">
      <c r="B22" s="6">
        <v>2015</v>
      </c>
      <c r="C22" s="9">
        <v>19</v>
      </c>
      <c r="D22" s="10">
        <v>19</v>
      </c>
      <c r="E22" s="10">
        <v>20</v>
      </c>
      <c r="F22" s="10">
        <v>20</v>
      </c>
      <c r="G22" s="10">
        <v>20</v>
      </c>
      <c r="H22" s="10">
        <v>20</v>
      </c>
      <c r="I22" s="10">
        <v>20</v>
      </c>
      <c r="J22" s="10">
        <v>20</v>
      </c>
      <c r="K22" s="10">
        <v>20</v>
      </c>
      <c r="L22" s="10">
        <v>20</v>
      </c>
      <c r="M22" s="10">
        <v>20</v>
      </c>
      <c r="N22" s="10">
        <v>20</v>
      </c>
      <c r="O22" s="11">
        <f aca="true" t="shared" si="2" ref="O22:O27">AVERAGE(C22:N22)</f>
        <v>19.833333333333332</v>
      </c>
      <c r="P22" s="20">
        <f t="shared" si="1"/>
        <v>0.10440835266821336</v>
      </c>
    </row>
    <row r="23" spans="2:16" ht="14.25">
      <c r="B23" s="6">
        <v>2016</v>
      </c>
      <c r="C23" s="9">
        <v>20</v>
      </c>
      <c r="D23" s="10">
        <v>20</v>
      </c>
      <c r="E23" s="10">
        <v>20</v>
      </c>
      <c r="F23" s="10">
        <v>20</v>
      </c>
      <c r="G23" s="10">
        <v>20</v>
      </c>
      <c r="H23" s="10">
        <v>20</v>
      </c>
      <c r="I23" s="10">
        <v>20</v>
      </c>
      <c r="J23" s="10">
        <v>20</v>
      </c>
      <c r="K23" s="10">
        <v>20</v>
      </c>
      <c r="L23" s="10">
        <v>20</v>
      </c>
      <c r="M23" s="10">
        <v>21.4</v>
      </c>
      <c r="N23" s="10">
        <v>21.4</v>
      </c>
      <c r="O23" s="11">
        <f t="shared" si="2"/>
        <v>20.233333333333334</v>
      </c>
      <c r="P23" s="20">
        <f t="shared" si="1"/>
        <v>0.020168067226890907</v>
      </c>
    </row>
    <row r="24" spans="2:16" ht="17.25" customHeight="1">
      <c r="B24" s="6">
        <v>2017</v>
      </c>
      <c r="C24" s="9">
        <v>21.4</v>
      </c>
      <c r="D24" s="10">
        <v>21.4</v>
      </c>
      <c r="E24" s="10">
        <v>21.4</v>
      </c>
      <c r="F24" s="10">
        <v>21.4</v>
      </c>
      <c r="G24" s="10">
        <v>21.4</v>
      </c>
      <c r="H24" s="10">
        <v>21.4</v>
      </c>
      <c r="I24" s="10">
        <v>21.4</v>
      </c>
      <c r="J24" s="10">
        <v>21.4</v>
      </c>
      <c r="K24" s="10">
        <v>21.4</v>
      </c>
      <c r="L24" s="10">
        <v>21.4</v>
      </c>
      <c r="M24" s="10">
        <v>23.4</v>
      </c>
      <c r="N24" s="10">
        <v>23.4</v>
      </c>
      <c r="O24" s="11">
        <f t="shared" si="2"/>
        <v>21.733333333333334</v>
      </c>
      <c r="P24" s="20">
        <f aca="true" t="shared" si="3" ref="P24:P29">O24/O23-1</f>
        <v>0.07413509060955525</v>
      </c>
    </row>
    <row r="25" spans="2:16" ht="17.25" customHeight="1">
      <c r="B25" s="6">
        <v>2018</v>
      </c>
      <c r="C25" s="9">
        <v>23.4</v>
      </c>
      <c r="D25" s="10">
        <v>23.4</v>
      </c>
      <c r="E25" s="10">
        <v>23.4</v>
      </c>
      <c r="F25" s="10">
        <v>23.4</v>
      </c>
      <c r="G25" s="10">
        <v>23.4</v>
      </c>
      <c r="H25" s="10">
        <v>23.4</v>
      </c>
      <c r="I25" s="10">
        <v>23.4</v>
      </c>
      <c r="J25" s="10">
        <v>23.4</v>
      </c>
      <c r="K25" s="10">
        <v>25</v>
      </c>
      <c r="L25" s="10">
        <v>25</v>
      </c>
      <c r="M25" s="10">
        <v>25</v>
      </c>
      <c r="N25" s="10">
        <v>25</v>
      </c>
      <c r="O25" s="11">
        <f t="shared" si="2"/>
        <v>23.933333333333337</v>
      </c>
      <c r="P25" s="20">
        <f t="shared" si="3"/>
        <v>0.10122699386503076</v>
      </c>
    </row>
    <row r="26" spans="2:16" ht="17.25" customHeight="1">
      <c r="B26" s="6">
        <v>2019</v>
      </c>
      <c r="C26" s="9">
        <v>25</v>
      </c>
      <c r="D26" s="10">
        <v>27</v>
      </c>
      <c r="E26" s="10">
        <v>27</v>
      </c>
      <c r="F26" s="10">
        <v>27</v>
      </c>
      <c r="G26" s="10">
        <v>27</v>
      </c>
      <c r="H26" s="10">
        <v>27</v>
      </c>
      <c r="I26" s="10">
        <v>27</v>
      </c>
      <c r="J26" s="10">
        <v>29.2</v>
      </c>
      <c r="K26" s="10">
        <v>29.2</v>
      </c>
      <c r="L26" s="10">
        <v>29.2</v>
      </c>
      <c r="M26" s="10">
        <v>29.2</v>
      </c>
      <c r="N26" s="10">
        <v>29.2</v>
      </c>
      <c r="O26" s="11">
        <f t="shared" si="2"/>
        <v>27.749999999999996</v>
      </c>
      <c r="P26" s="20">
        <f t="shared" si="3"/>
        <v>0.15947075208913608</v>
      </c>
    </row>
    <row r="27" spans="2:16" ht="17.25" customHeight="1">
      <c r="B27" s="6">
        <v>2020</v>
      </c>
      <c r="C27" s="9">
        <v>29.2</v>
      </c>
      <c r="D27" s="10">
        <v>29.2</v>
      </c>
      <c r="E27" s="10">
        <v>29.2</v>
      </c>
      <c r="F27" s="10">
        <v>31.3</v>
      </c>
      <c r="G27" s="10">
        <v>31.3</v>
      </c>
      <c r="H27" s="10">
        <v>31.3</v>
      </c>
      <c r="I27" s="10">
        <v>31.3</v>
      </c>
      <c r="J27" s="10">
        <v>31.3</v>
      </c>
      <c r="K27" s="10">
        <v>32.82</v>
      </c>
      <c r="L27" s="10">
        <v>32.82</v>
      </c>
      <c r="M27" s="10">
        <v>32.82</v>
      </c>
      <c r="N27" s="10">
        <v>32.82</v>
      </c>
      <c r="O27" s="11">
        <f t="shared" si="2"/>
        <v>31.281666666666666</v>
      </c>
      <c r="P27" s="20">
        <f t="shared" si="3"/>
        <v>0.12726726726726745</v>
      </c>
    </row>
    <row r="28" spans="2:16" s="51" customFormat="1" ht="17.25" customHeight="1">
      <c r="B28" s="6">
        <v>2021</v>
      </c>
      <c r="C28" s="9">
        <v>32.82</v>
      </c>
      <c r="D28" s="10">
        <v>32.82</v>
      </c>
      <c r="E28" s="10">
        <v>32.82</v>
      </c>
      <c r="F28" s="10">
        <v>33.7</v>
      </c>
      <c r="G28" s="10">
        <v>33.7</v>
      </c>
      <c r="H28" s="10">
        <v>33.7</v>
      </c>
      <c r="I28" s="10">
        <v>33.7</v>
      </c>
      <c r="J28" s="10">
        <v>33.7</v>
      </c>
      <c r="K28" s="10">
        <v>36</v>
      </c>
      <c r="L28" s="10">
        <v>36</v>
      </c>
      <c r="M28" s="10">
        <v>36</v>
      </c>
      <c r="N28" s="10">
        <v>36</v>
      </c>
      <c r="O28" s="11">
        <f>AVERAGE(C28:N28)</f>
        <v>34.24666666666666</v>
      </c>
      <c r="P28" s="20">
        <f t="shared" si="3"/>
        <v>0.094783952261708</v>
      </c>
    </row>
    <row r="29" spans="2:16" s="51" customFormat="1" ht="17.25" customHeight="1">
      <c r="B29" s="6">
        <v>2022</v>
      </c>
      <c r="C29" s="9">
        <v>36</v>
      </c>
      <c r="D29" s="10">
        <v>36</v>
      </c>
      <c r="E29" s="10">
        <v>37</v>
      </c>
      <c r="F29" s="10">
        <v>37</v>
      </c>
      <c r="G29" s="10">
        <v>37</v>
      </c>
      <c r="H29" s="10">
        <v>37</v>
      </c>
      <c r="I29" s="10">
        <v>37</v>
      </c>
      <c r="J29" s="10">
        <v>37</v>
      </c>
      <c r="K29" s="10">
        <v>40.6</v>
      </c>
      <c r="L29" s="10">
        <v>40.6</v>
      </c>
      <c r="M29" s="10">
        <v>40.6</v>
      </c>
      <c r="N29" s="10">
        <v>40.6</v>
      </c>
      <c r="O29" s="11">
        <f>AVERAGE(C29:N29)</f>
        <v>38.03333333333334</v>
      </c>
      <c r="P29" s="20">
        <f t="shared" si="3"/>
        <v>0.11057037181234208</v>
      </c>
    </row>
    <row r="30" spans="2:16" s="76" customFormat="1" ht="17.25" customHeight="1">
      <c r="B30" s="6">
        <v>2023</v>
      </c>
      <c r="C30" s="9">
        <v>40.6</v>
      </c>
      <c r="D30" s="10">
        <v>40.6</v>
      </c>
      <c r="E30" s="10">
        <v>40.6</v>
      </c>
      <c r="F30" s="10">
        <v>40.6</v>
      </c>
      <c r="G30" s="10">
        <v>42</v>
      </c>
      <c r="H30" s="10">
        <v>42</v>
      </c>
      <c r="I30" s="10">
        <v>42</v>
      </c>
      <c r="J30" s="10">
        <v>42</v>
      </c>
      <c r="K30" s="10">
        <v>42</v>
      </c>
      <c r="L30" s="10">
        <v>42</v>
      </c>
      <c r="M30" s="10">
        <v>42</v>
      </c>
      <c r="N30" s="10">
        <v>42</v>
      </c>
      <c r="O30" s="11">
        <f>+AVERAGE(C30:N30)</f>
        <v>41.53333333333333</v>
      </c>
      <c r="P30" s="20">
        <f>+O30/O29-1</f>
        <v>0.0920245398773003</v>
      </c>
    </row>
    <row r="31" spans="2:16" s="76" customFormat="1" ht="17.25" customHeight="1" thickBot="1">
      <c r="B31" s="7">
        <v>2024</v>
      </c>
      <c r="C31" s="12">
        <v>42</v>
      </c>
      <c r="D31" s="13">
        <v>42</v>
      </c>
      <c r="E31" s="13">
        <v>42</v>
      </c>
      <c r="F31" s="13"/>
      <c r="G31" s="13"/>
      <c r="H31" s="13"/>
      <c r="I31" s="13"/>
      <c r="J31" s="13"/>
      <c r="K31" s="13"/>
      <c r="L31" s="13"/>
      <c r="M31" s="13"/>
      <c r="N31" s="13"/>
      <c r="O31" s="14"/>
      <c r="P31" s="21"/>
    </row>
    <row r="32" s="76" customFormat="1" ht="14.25">
      <c r="B32" s="80" t="s">
        <v>25</v>
      </c>
    </row>
    <row r="33" spans="3:16" s="76" customFormat="1" ht="14.25">
      <c r="C33" s="1"/>
      <c r="D33" s="1"/>
      <c r="E33" s="2"/>
      <c r="P33" s="22"/>
    </row>
    <row r="34" s="76" customFormat="1" ht="15" thickBot="1">
      <c r="P34" s="22"/>
    </row>
    <row r="35" spans="6:16" ht="15" thickBot="1">
      <c r="F35" s="66" t="s">
        <v>18</v>
      </c>
      <c r="G35" s="67"/>
      <c r="H35" s="67"/>
      <c r="I35" s="67"/>
      <c r="J35" s="68"/>
      <c r="P35" s="22"/>
    </row>
    <row r="36" spans="2:16" ht="15" thickBot="1">
      <c r="B36" t="s">
        <v>15</v>
      </c>
      <c r="P36" s="22"/>
    </row>
    <row r="37" spans="2:16" ht="15" thickBot="1">
      <c r="B37" s="3" t="s">
        <v>0</v>
      </c>
      <c r="C37" s="17" t="s">
        <v>1</v>
      </c>
      <c r="D37" s="17" t="s">
        <v>2</v>
      </c>
      <c r="E37" s="17" t="s">
        <v>3</v>
      </c>
      <c r="F37" s="17" t="s">
        <v>4</v>
      </c>
      <c r="G37" s="17" t="s">
        <v>5</v>
      </c>
      <c r="H37" s="17" t="s">
        <v>6</v>
      </c>
      <c r="I37" s="17" t="s">
        <v>7</v>
      </c>
      <c r="J37" s="17" t="s">
        <v>8</v>
      </c>
      <c r="K37" s="17" t="s">
        <v>9</v>
      </c>
      <c r="L37" s="17" t="s">
        <v>10</v>
      </c>
      <c r="M37" s="17" t="s">
        <v>11</v>
      </c>
      <c r="N37" s="17" t="s">
        <v>12</v>
      </c>
      <c r="O37" s="5" t="s">
        <v>14</v>
      </c>
      <c r="P37" s="23" t="s">
        <v>13</v>
      </c>
    </row>
    <row r="38" spans="2:16" ht="14.25">
      <c r="B38" s="6">
        <v>2008</v>
      </c>
      <c r="C38" s="10"/>
      <c r="D38" s="10"/>
      <c r="E38" s="10">
        <f aca="true" t="shared" si="4" ref="E38:N38">E15*$E$84/E84</f>
        <v>13</v>
      </c>
      <c r="F38" s="10">
        <f t="shared" si="4"/>
        <v>12.957192731889235</v>
      </c>
      <c r="G38" s="10">
        <f t="shared" si="4"/>
        <v>12.845079839534336</v>
      </c>
      <c r="H38" s="10">
        <f t="shared" si="4"/>
        <v>12.682471264367816</v>
      </c>
      <c r="I38" s="10">
        <f t="shared" si="4"/>
        <v>12.626087292689528</v>
      </c>
      <c r="J38" s="10">
        <f t="shared" si="4"/>
        <v>12.499004975124377</v>
      </c>
      <c r="K38" s="10">
        <f t="shared" si="4"/>
        <v>12.424354243542433</v>
      </c>
      <c r="L38" s="10">
        <f t="shared" si="4"/>
        <v>11.907086524607566</v>
      </c>
      <c r="M38" s="10">
        <f t="shared" si="4"/>
        <v>11.884929022520765</v>
      </c>
      <c r="N38" s="10">
        <f t="shared" si="4"/>
        <v>11.775375904608346</v>
      </c>
      <c r="O38" s="8">
        <f aca="true" t="shared" si="5" ref="O38:O44">AVERAGE(C38:N38)</f>
        <v>12.460158179888442</v>
      </c>
      <c r="P38" s="24"/>
    </row>
    <row r="39" spans="2:16" ht="14.25">
      <c r="B39" s="6">
        <v>2009</v>
      </c>
      <c r="C39" s="10">
        <f aca="true" t="shared" si="6" ref="C39:D48">C16*$E$84/C85</f>
        <v>11.682942708333334</v>
      </c>
      <c r="D39" s="10">
        <f t="shared" si="6"/>
        <v>11.714320352133692</v>
      </c>
      <c r="E39" s="10">
        <f aca="true" t="shared" si="7" ref="E39:N39">E16*$E$84/E85</f>
        <v>11.624990745539348</v>
      </c>
      <c r="F39" s="10">
        <f t="shared" si="7"/>
        <v>11.629726326704441</v>
      </c>
      <c r="G39" s="10">
        <f t="shared" si="7"/>
        <v>11.582543429351231</v>
      </c>
      <c r="H39" s="10">
        <f t="shared" si="7"/>
        <v>11.452445206228802</v>
      </c>
      <c r="I39" s="10">
        <f t="shared" si="7"/>
        <v>11.340369059656217</v>
      </c>
      <c r="J39" s="10">
        <f t="shared" si="7"/>
        <v>11.202422145328718</v>
      </c>
      <c r="K39" s="10">
        <f t="shared" si="7"/>
        <v>11.176507224713502</v>
      </c>
      <c r="L39" s="10">
        <f t="shared" si="7"/>
        <v>11.177700658480154</v>
      </c>
      <c r="M39" s="10">
        <f t="shared" si="7"/>
        <v>11.171338621891785</v>
      </c>
      <c r="N39" s="10">
        <f t="shared" si="7"/>
        <v>11.119126863293559</v>
      </c>
      <c r="O39" s="11">
        <f t="shared" si="5"/>
        <v>11.406202778471231</v>
      </c>
      <c r="P39" s="20">
        <f aca="true" t="shared" si="8" ref="P39:P44">O39/O38-1</f>
        <v>-0.08458603704713541</v>
      </c>
    </row>
    <row r="40" spans="2:16" ht="14.25">
      <c r="B40" s="6">
        <v>2010</v>
      </c>
      <c r="C40" s="10">
        <f t="shared" si="6"/>
        <v>11.016153927105622</v>
      </c>
      <c r="D40" s="10">
        <f t="shared" si="6"/>
        <v>10.95505128026233</v>
      </c>
      <c r="E40" s="10">
        <f aca="true" t="shared" si="9" ref="E40:N40">E17*$E$84/E86</f>
        <v>10.852080309627478</v>
      </c>
      <c r="F40" s="10">
        <f t="shared" si="9"/>
        <v>10.832988374900824</v>
      </c>
      <c r="G40" s="10">
        <f t="shared" si="9"/>
        <v>10.815825727570171</v>
      </c>
      <c r="H40" s="10">
        <f t="shared" si="9"/>
        <v>10.78536593742487</v>
      </c>
      <c r="I40" s="10">
        <f t="shared" si="9"/>
        <v>10.669571569326944</v>
      </c>
      <c r="J40" s="10">
        <f t="shared" si="9"/>
        <v>10.543478260869563</v>
      </c>
      <c r="K40" s="10">
        <f t="shared" si="9"/>
        <v>10.932550043516098</v>
      </c>
      <c r="L40" s="10">
        <f t="shared" si="9"/>
        <v>10.862735315638924</v>
      </c>
      <c r="M40" s="10">
        <f t="shared" si="9"/>
        <v>10.87105149286023</v>
      </c>
      <c r="N40" s="10">
        <f t="shared" si="9"/>
        <v>10.814178338465613</v>
      </c>
      <c r="O40" s="11">
        <f t="shared" si="5"/>
        <v>10.829252548130723</v>
      </c>
      <c r="P40" s="20">
        <f t="shared" si="8"/>
        <v>-0.0505821474110103</v>
      </c>
    </row>
    <row r="41" spans="2:16" ht="14.25">
      <c r="B41" s="6">
        <v>2011</v>
      </c>
      <c r="C41" s="10">
        <f t="shared" si="6"/>
        <v>10.680669963916653</v>
      </c>
      <c r="D41" s="10">
        <f t="shared" si="6"/>
        <v>10.58138780671782</v>
      </c>
      <c r="E41" s="10">
        <f aca="true" t="shared" si="10" ref="E41:N41">E18*$E$84/E87</f>
        <v>10.43336067386938</v>
      </c>
      <c r="F41" s="10">
        <f t="shared" si="10"/>
        <v>10.39824840237078</v>
      </c>
      <c r="G41" s="10">
        <f t="shared" si="10"/>
        <v>10.364364901730509</v>
      </c>
      <c r="H41" s="10">
        <f t="shared" si="10"/>
        <v>10.327741704197893</v>
      </c>
      <c r="I41" s="10">
        <f t="shared" si="10"/>
        <v>10.250406008024278</v>
      </c>
      <c r="J41" s="10">
        <f t="shared" si="10"/>
        <v>10.193400262480546</v>
      </c>
      <c r="K41" s="10">
        <f t="shared" si="10"/>
        <v>10.141778428646358</v>
      </c>
      <c r="L41" s="10">
        <f t="shared" si="10"/>
        <v>11.619236505116804</v>
      </c>
      <c r="M41" s="10">
        <f t="shared" si="10"/>
        <v>11.570751189581728</v>
      </c>
      <c r="N41" s="10">
        <f t="shared" si="10"/>
        <v>11.489777240188706</v>
      </c>
      <c r="O41" s="11">
        <f t="shared" si="5"/>
        <v>10.670926923903457</v>
      </c>
      <c r="P41" s="20">
        <f t="shared" si="8"/>
        <v>-0.014620180250076054</v>
      </c>
    </row>
    <row r="42" spans="2:16" ht="14.25">
      <c r="B42" s="6">
        <v>2012</v>
      </c>
      <c r="C42" s="10">
        <f t="shared" si="6"/>
        <v>11.405756931302498</v>
      </c>
      <c r="D42" s="10">
        <f t="shared" si="6"/>
        <v>11.311665381964405</v>
      </c>
      <c r="E42" s="10">
        <f aca="true" t="shared" si="11" ref="E42:N42">E19*$E$84/E88</f>
        <v>11.200985711709995</v>
      </c>
      <c r="F42" s="10">
        <f t="shared" si="11"/>
        <v>11.480569868168251</v>
      </c>
      <c r="G42" s="10">
        <f t="shared" si="11"/>
        <v>11.435767644292472</v>
      </c>
      <c r="H42" s="10">
        <f t="shared" si="11"/>
        <v>11.401386523069911</v>
      </c>
      <c r="I42" s="10">
        <f t="shared" si="11"/>
        <v>11.371221464802682</v>
      </c>
      <c r="J42" s="10">
        <f t="shared" si="11"/>
        <v>11.265904778453264</v>
      </c>
      <c r="K42" s="10">
        <f t="shared" si="11"/>
        <v>11.130721701432805</v>
      </c>
      <c r="L42" s="10">
        <f t="shared" si="11"/>
        <v>11.004376563062014</v>
      </c>
      <c r="M42" s="10">
        <f t="shared" si="11"/>
        <v>10.966004438628815</v>
      </c>
      <c r="N42" s="10">
        <f t="shared" si="11"/>
        <v>11.04680262075031</v>
      </c>
      <c r="O42" s="11">
        <f t="shared" si="5"/>
        <v>11.251763635636452</v>
      </c>
      <c r="P42" s="20">
        <f t="shared" si="8"/>
        <v>0.05443170175140932</v>
      </c>
    </row>
    <row r="43" spans="2:16" ht="14.25">
      <c r="B43" s="6">
        <v>2013</v>
      </c>
      <c r="C43" s="9">
        <f t="shared" si="6"/>
        <v>10.840615452278259</v>
      </c>
      <c r="D43" s="10">
        <f t="shared" si="6"/>
        <v>10.73412255988991</v>
      </c>
      <c r="E43" s="10">
        <f aca="true" t="shared" si="12" ref="E43:N43">E20*$E$84/E89</f>
        <v>10.663988105979458</v>
      </c>
      <c r="F43" s="10">
        <f t="shared" si="12"/>
        <v>10.616573090934343</v>
      </c>
      <c r="G43" s="10">
        <f t="shared" si="12"/>
        <v>10.582590297882273</v>
      </c>
      <c r="H43" s="10">
        <f t="shared" si="12"/>
        <v>10.536755756263597</v>
      </c>
      <c r="I43" s="10">
        <f t="shared" si="12"/>
        <v>10.456433394647442</v>
      </c>
      <c r="J43" s="10">
        <f t="shared" si="12"/>
        <v>11.016685039834197</v>
      </c>
      <c r="K43" s="10">
        <f t="shared" si="12"/>
        <v>10.868388543138353</v>
      </c>
      <c r="L43" s="10">
        <f t="shared" si="12"/>
        <v>10.779618229112877</v>
      </c>
      <c r="M43" s="10">
        <f t="shared" si="12"/>
        <v>10.757651768265088</v>
      </c>
      <c r="N43" s="10">
        <f t="shared" si="12"/>
        <v>10.835784235517034</v>
      </c>
      <c r="O43" s="11">
        <f t="shared" si="5"/>
        <v>10.72410053947857</v>
      </c>
      <c r="P43" s="20">
        <f t="shared" si="8"/>
        <v>-0.046896034545791054</v>
      </c>
    </row>
    <row r="44" spans="2:16" ht="14.25">
      <c r="B44" s="6">
        <v>2014</v>
      </c>
      <c r="C44" s="9">
        <f t="shared" si="6"/>
        <v>10.577749607837106</v>
      </c>
      <c r="D44" s="10">
        <f t="shared" si="6"/>
        <v>10.405342954385132</v>
      </c>
      <c r="E44" s="10">
        <f aca="true" t="shared" si="13" ref="E44:N44">E21*$E$84/E90</f>
        <v>10.344956203745424</v>
      </c>
      <c r="F44" s="10">
        <f t="shared" si="13"/>
        <v>11.292215459588178</v>
      </c>
      <c r="G44" s="10">
        <f t="shared" si="13"/>
        <v>11.256561193364849</v>
      </c>
      <c r="H44" s="10">
        <f t="shared" si="13"/>
        <v>11.217768728958589</v>
      </c>
      <c r="I44" s="10">
        <f t="shared" si="13"/>
        <v>11.13435284013528</v>
      </c>
      <c r="J44" s="10">
        <f t="shared" si="13"/>
        <v>11.05135264551917</v>
      </c>
      <c r="K44" s="10">
        <f t="shared" si="13"/>
        <v>11.549388068398676</v>
      </c>
      <c r="L44" s="10">
        <f t="shared" si="13"/>
        <v>11.481430750837998</v>
      </c>
      <c r="M44" s="10">
        <f t="shared" si="13"/>
        <v>11.464774098073107</v>
      </c>
      <c r="N44" s="10">
        <f t="shared" si="13"/>
        <v>11.525805856926704</v>
      </c>
      <c r="O44" s="11">
        <f t="shared" si="5"/>
        <v>11.108474867314184</v>
      </c>
      <c r="P44" s="20">
        <f t="shared" si="8"/>
        <v>0.03584210409261068</v>
      </c>
    </row>
    <row r="45" spans="2:16" ht="14.25">
      <c r="B45" s="6">
        <v>2015</v>
      </c>
      <c r="C45" s="9">
        <f t="shared" si="6"/>
        <v>11.275834751803945</v>
      </c>
      <c r="D45" s="10">
        <f t="shared" si="6"/>
        <v>11.1532972772589</v>
      </c>
      <c r="E45" s="10">
        <f aca="true" t="shared" si="14" ref="E45:N45">E22*$E$84/E91</f>
        <v>11.658862959911177</v>
      </c>
      <c r="F45" s="10">
        <f t="shared" si="14"/>
        <v>11.593057935888266</v>
      </c>
      <c r="G45" s="10">
        <f t="shared" si="14"/>
        <v>11.536784858049543</v>
      </c>
      <c r="H45" s="10">
        <f t="shared" si="14"/>
        <v>11.485018254724041</v>
      </c>
      <c r="I45" s="10">
        <f t="shared" si="14"/>
        <v>11.34792813845798</v>
      </c>
      <c r="J45" s="10">
        <f t="shared" si="14"/>
        <v>11.2155840931598</v>
      </c>
      <c r="K45" s="10">
        <f t="shared" si="14"/>
        <v>11.138991325517708</v>
      </c>
      <c r="L45" s="10">
        <f t="shared" si="14"/>
        <v>11.072273022622953</v>
      </c>
      <c r="M45" s="10">
        <f t="shared" si="14"/>
        <v>11.025313084024685</v>
      </c>
      <c r="N45" s="10">
        <f t="shared" si="14"/>
        <v>11.086291359894215</v>
      </c>
      <c r="O45" s="11">
        <f aca="true" t="shared" si="15" ref="O45:O50">AVERAGE(C45:N45)</f>
        <v>11.299103088442768</v>
      </c>
      <c r="P45" s="20">
        <f aca="true" t="shared" si="16" ref="P45:P50">O45/O44-1</f>
        <v>0.017160611461568998</v>
      </c>
    </row>
    <row r="46" spans="2:16" ht="14.25">
      <c r="B46" s="6">
        <v>2016</v>
      </c>
      <c r="C46" s="9">
        <f t="shared" si="6"/>
        <v>10.821645273704467</v>
      </c>
      <c r="D46" s="10">
        <f t="shared" si="6"/>
        <v>10.651214752748558</v>
      </c>
      <c r="E46" s="10">
        <f aca="true" t="shared" si="17" ref="E46:N46">E23*$E$84/E92</f>
        <v>10.541881538330534</v>
      </c>
      <c r="F46" s="10">
        <f t="shared" si="17"/>
        <v>10.494006209028163</v>
      </c>
      <c r="G46" s="10">
        <f t="shared" si="17"/>
        <v>10.393701158114105</v>
      </c>
      <c r="H46" s="10">
        <f t="shared" si="17"/>
        <v>10.352310026627618</v>
      </c>
      <c r="I46" s="10">
        <f t="shared" si="17"/>
        <v>10.311886354154733</v>
      </c>
      <c r="J46" s="10">
        <f t="shared" si="17"/>
        <v>10.253418860959723</v>
      </c>
      <c r="K46" s="10">
        <f t="shared" si="17"/>
        <v>10.228204502516443</v>
      </c>
      <c r="L46" s="10">
        <f t="shared" si="17"/>
        <v>10.209374965508863</v>
      </c>
      <c r="M46" s="10">
        <f t="shared" si="17"/>
        <v>10.913316126078206</v>
      </c>
      <c r="N46" s="10">
        <f t="shared" si="17"/>
        <v>10.973186996769261</v>
      </c>
      <c r="O46" s="11">
        <f t="shared" si="15"/>
        <v>10.51201223037839</v>
      </c>
      <c r="P46" s="20">
        <f t="shared" si="16"/>
        <v>-0.06965958730560218</v>
      </c>
    </row>
    <row r="47" spans="2:16" ht="17.25" customHeight="1">
      <c r="B47" s="6">
        <v>2017</v>
      </c>
      <c r="C47" s="9">
        <f t="shared" si="6"/>
        <v>10.694984238425214</v>
      </c>
      <c r="D47" s="10">
        <f t="shared" si="6"/>
        <v>10.64191849883953</v>
      </c>
      <c r="E47" s="10">
        <f aca="true" t="shared" si="18" ref="E47:N47">E24*$E$84/E93</f>
        <v>10.57051319093805</v>
      </c>
      <c r="F47" s="10">
        <f t="shared" si="18"/>
        <v>10.547340481608467</v>
      </c>
      <c r="G47" s="10">
        <f t="shared" si="18"/>
        <v>10.533610215892764</v>
      </c>
      <c r="H47" s="10">
        <f t="shared" si="18"/>
        <v>10.518050968897352</v>
      </c>
      <c r="I47" s="10">
        <f t="shared" si="18"/>
        <v>10.484599366781772</v>
      </c>
      <c r="J47" s="10">
        <f t="shared" si="18"/>
        <v>10.404325695417166</v>
      </c>
      <c r="K47" s="10">
        <f t="shared" si="18"/>
        <v>10.348681121299133</v>
      </c>
      <c r="L47" s="10">
        <f t="shared" si="18"/>
        <v>10.301372180347649</v>
      </c>
      <c r="M47" s="10">
        <f t="shared" si="18"/>
        <v>11.22643809287623</v>
      </c>
      <c r="N47" s="10">
        <f t="shared" si="18"/>
        <v>11.260859082053736</v>
      </c>
      <c r="O47" s="11">
        <f t="shared" si="15"/>
        <v>10.627724427781423</v>
      </c>
      <c r="P47" s="20">
        <f t="shared" si="16"/>
        <v>0.011007616321891067</v>
      </c>
    </row>
    <row r="48" spans="2:16" ht="17.25" customHeight="1">
      <c r="B48" s="6">
        <v>2018</v>
      </c>
      <c r="C48" s="9">
        <f t="shared" si="6"/>
        <v>10.963402427056092</v>
      </c>
      <c r="D48" s="10">
        <f t="shared" si="6"/>
        <v>10.867914136138737</v>
      </c>
      <c r="E48" s="10">
        <f aca="true" t="shared" si="19" ref="E48:N48">E25*$E$84/E94</f>
        <v>10.83765993499142</v>
      </c>
      <c r="F48" s="10">
        <f t="shared" si="19"/>
        <v>10.830423974427246</v>
      </c>
      <c r="G48" s="10">
        <f t="shared" si="19"/>
        <v>10.743154152678452</v>
      </c>
      <c r="H48" s="10">
        <f t="shared" si="19"/>
        <v>10.638059355797404</v>
      </c>
      <c r="I48" s="10">
        <f t="shared" si="19"/>
        <v>10.575064382701195</v>
      </c>
      <c r="J48" s="10">
        <f t="shared" si="19"/>
        <v>10.50430144581409</v>
      </c>
      <c r="K48" s="10">
        <f t="shared" si="19"/>
        <v>11.167103476744646</v>
      </c>
      <c r="L48" s="10">
        <f t="shared" si="19"/>
        <v>11.141378337480743</v>
      </c>
      <c r="M48" s="10">
        <f t="shared" si="19"/>
        <v>11.100937762753045</v>
      </c>
      <c r="N48" s="10">
        <f t="shared" si="19"/>
        <v>11.143766372704722</v>
      </c>
      <c r="O48" s="11">
        <f t="shared" si="15"/>
        <v>10.876097146607316</v>
      </c>
      <c r="P48" s="20">
        <f t="shared" si="16"/>
        <v>0.023370263362929578</v>
      </c>
    </row>
    <row r="49" spans="2:16" ht="17.25" customHeight="1">
      <c r="B49" s="6">
        <v>2019</v>
      </c>
      <c r="C49" s="9">
        <f>C26*$E$84/C95</f>
        <v>10.907062886002807</v>
      </c>
      <c r="D49" s="10">
        <f aca="true" t="shared" si="20" ref="D49:N49">D26*$E$84/D95</f>
        <v>11.665826909635317</v>
      </c>
      <c r="E49" s="10">
        <f t="shared" si="20"/>
        <v>11.601950797624298</v>
      </c>
      <c r="F49" s="10">
        <f t="shared" si="20"/>
        <v>11.55242081530752</v>
      </c>
      <c r="G49" s="10">
        <f t="shared" si="20"/>
        <v>11.506847968195542</v>
      </c>
      <c r="H49" s="10">
        <f t="shared" si="20"/>
        <v>11.433626832173122</v>
      </c>
      <c r="I49" s="10">
        <f t="shared" si="20"/>
        <v>11.34698219112907</v>
      </c>
      <c r="J49" s="10">
        <f t="shared" si="20"/>
        <v>12.164008346906774</v>
      </c>
      <c r="K49" s="10">
        <f t="shared" si="20"/>
        <v>12.101588415672648</v>
      </c>
      <c r="L49" s="10">
        <f t="shared" si="20"/>
        <v>12.011228931384137</v>
      </c>
      <c r="M49" s="10">
        <f t="shared" si="20"/>
        <v>11.96095542049347</v>
      </c>
      <c r="N49" s="10">
        <f t="shared" si="20"/>
        <v>11.964490329986278</v>
      </c>
      <c r="O49" s="11">
        <f t="shared" si="15"/>
        <v>11.68474915370925</v>
      </c>
      <c r="P49" s="20">
        <f t="shared" si="16"/>
        <v>0.07435130416743152</v>
      </c>
    </row>
    <row r="50" spans="2:16" ht="17.25" customHeight="1">
      <c r="B50" s="6">
        <v>2020</v>
      </c>
      <c r="C50" s="9">
        <f>C27*$E$84/C96</f>
        <v>11.719162574389994</v>
      </c>
      <c r="D50" s="10">
        <f aca="true" t="shared" si="21" ref="D50:I50">D27*$E$84/D96</f>
        <v>11.64779335759957</v>
      </c>
      <c r="E50" s="10">
        <f t="shared" si="21"/>
        <v>11.494561928799046</v>
      </c>
      <c r="F50" s="10">
        <f t="shared" si="21"/>
        <v>12.079991648666807</v>
      </c>
      <c r="G50" s="10">
        <f t="shared" si="21"/>
        <v>12.012001291537386</v>
      </c>
      <c r="H50" s="10">
        <f t="shared" si="21"/>
        <v>12.009785055136733</v>
      </c>
      <c r="I50" s="10">
        <f t="shared" si="21"/>
        <v>11.94422404676198</v>
      </c>
      <c r="J50" s="10">
        <f>J27*$E$84/J96</f>
        <v>11.876123882291754</v>
      </c>
      <c r="K50" s="10">
        <f>K27*$E$84/K96</f>
        <v>12.373840194554358</v>
      </c>
      <c r="L50" s="10">
        <f>L27*$E$84/L96</f>
        <v>12.302469811312513</v>
      </c>
      <c r="M50" s="10">
        <f>M27*$E$84/M96</f>
        <v>12.267643677944159</v>
      </c>
      <c r="N50" s="10">
        <f>N27*$E$84/N96</f>
        <v>12.290839150616634</v>
      </c>
      <c r="O50" s="11">
        <f t="shared" si="15"/>
        <v>12.00153638496758</v>
      </c>
      <c r="P50" s="20">
        <f t="shared" si="16"/>
        <v>0.027111170902438086</v>
      </c>
    </row>
    <row r="51" spans="2:16" s="51" customFormat="1" ht="17.25" customHeight="1">
      <c r="B51" s="6">
        <v>2021</v>
      </c>
      <c r="C51" s="9">
        <f>C28*$E$84/C97</f>
        <v>12.096965308726453</v>
      </c>
      <c r="D51" s="10">
        <f aca="true" t="shared" si="22" ref="D51:M51">D28*$E$84/D97</f>
        <v>11.998084379373646</v>
      </c>
      <c r="E51" s="10">
        <f t="shared" si="22"/>
        <v>11.92471762623487</v>
      </c>
      <c r="F51" s="10">
        <f t="shared" si="22"/>
        <v>12.18325844971388</v>
      </c>
      <c r="G51" s="10">
        <f t="shared" si="22"/>
        <v>12.127915938910508</v>
      </c>
      <c r="H51" s="10">
        <f t="shared" si="22"/>
        <v>12.047650390129201</v>
      </c>
      <c r="I51" s="10">
        <f t="shared" si="22"/>
        <v>11.98532607643935</v>
      </c>
      <c r="J51" s="10">
        <f t="shared" si="22"/>
        <v>11.884216241804078</v>
      </c>
      <c r="K51" s="10">
        <f t="shared" si="22"/>
        <v>12.636912565966687</v>
      </c>
      <c r="L51" s="10">
        <f t="shared" si="22"/>
        <v>12.507081272480727</v>
      </c>
      <c r="M51" s="10">
        <f t="shared" si="22"/>
        <v>12.475299062206977</v>
      </c>
      <c r="N51" s="10">
        <f>N28*$E$84/N97</f>
        <v>12.487784245372524</v>
      </c>
      <c r="O51" s="11">
        <f>AVERAGE(C51:N51)</f>
        <v>12.19626762977991</v>
      </c>
      <c r="P51" s="20">
        <f>O51/O50-1</f>
        <v>0.01622552634646346</v>
      </c>
    </row>
    <row r="52" spans="2:16" s="51" customFormat="1" ht="17.25" customHeight="1">
      <c r="B52" s="6">
        <v>2022</v>
      </c>
      <c r="C52" s="9">
        <f>C29*$E$84/C98</f>
        <v>12.268816993251608</v>
      </c>
      <c r="D52" s="10">
        <f aca="true" t="shared" si="23" ref="D52:N54">D29*$E$84/D98</f>
        <v>12.090986514384632</v>
      </c>
      <c r="E52" s="10">
        <f t="shared" si="23"/>
        <v>12.290877434317354</v>
      </c>
      <c r="F52" s="10">
        <f t="shared" si="23"/>
        <v>12.230802809861917</v>
      </c>
      <c r="G52" s="10">
        <f t="shared" si="23"/>
        <v>12.174201119775933</v>
      </c>
      <c r="H52" s="10">
        <f t="shared" si="23"/>
        <v>12.103348513966775</v>
      </c>
      <c r="I52" s="10">
        <f t="shared" si="23"/>
        <v>12.010776270591396</v>
      </c>
      <c r="J52" s="10">
        <f t="shared" si="23"/>
        <v>11.912228218522142</v>
      </c>
      <c r="K52" s="10">
        <f t="shared" si="23"/>
        <v>12.962391406985335</v>
      </c>
      <c r="L52" s="10">
        <f t="shared" si="23"/>
        <v>12.935086484450512</v>
      </c>
      <c r="M52" s="10">
        <f t="shared" si="23"/>
        <v>12.971406422433326</v>
      </c>
      <c r="N52" s="10">
        <f t="shared" si="23"/>
        <v>13.004007725395107</v>
      </c>
      <c r="O52" s="11">
        <f>AVERAGE(C52:N52)</f>
        <v>12.412910826161335</v>
      </c>
      <c r="P52" s="20">
        <f>O52/O51-1</f>
        <v>0.017763073339948754</v>
      </c>
    </row>
    <row r="53" spans="2:16" s="76" customFormat="1" ht="17.25" customHeight="1">
      <c r="B53" s="6">
        <v>2023</v>
      </c>
      <c r="C53" s="9">
        <f>C30*$E$84/C99</f>
        <v>12.805748425354432</v>
      </c>
      <c r="D53" s="10">
        <f t="shared" si="23"/>
        <v>12.678971264899541</v>
      </c>
      <c r="E53" s="10">
        <f t="shared" si="23"/>
        <v>12.565656192394124</v>
      </c>
      <c r="F53" s="10">
        <f t="shared" si="23"/>
        <v>12.61836551014585</v>
      </c>
      <c r="G53" s="10">
        <f t="shared" si="23"/>
        <v>12.903687511505847</v>
      </c>
      <c r="H53" s="10">
        <f t="shared" si="23"/>
        <v>12.963693033744976</v>
      </c>
      <c r="I53" s="10">
        <f t="shared" si="23"/>
        <v>13.010329557055485</v>
      </c>
      <c r="J53" s="10">
        <f t="shared" si="23"/>
        <v>12.987599679153222</v>
      </c>
      <c r="K53" s="10">
        <f t="shared" si="23"/>
        <v>12.908666746509324</v>
      </c>
      <c r="L53" s="10">
        <f t="shared" si="23"/>
        <v>12.829457286128058</v>
      </c>
      <c r="M53" s="10">
        <f t="shared" si="23"/>
        <v>12.785327679563888</v>
      </c>
      <c r="N53" s="10">
        <f t="shared" si="23"/>
        <v>12.79877948295702</v>
      </c>
      <c r="O53" s="11">
        <f>+AVERAGE(C53:N53)</f>
        <v>12.821356864117648</v>
      </c>
      <c r="P53" s="20">
        <f>+O53/O52-1</f>
        <v>0.032904936132746254</v>
      </c>
    </row>
    <row r="54" spans="2:16" s="76" customFormat="1" ht="17.25" customHeight="1" thickBot="1">
      <c r="B54" s="7">
        <v>2024</v>
      </c>
      <c r="C54" s="12">
        <f>C31*$E$84/C100</f>
        <v>12.605863353209198</v>
      </c>
      <c r="D54" s="13">
        <f t="shared" si="23"/>
        <v>12.52562384108543</v>
      </c>
      <c r="E54" s="13">
        <f>E31*$E$84/E100</f>
        <v>12.523279316267258</v>
      </c>
      <c r="F54" s="13"/>
      <c r="G54" s="13"/>
      <c r="H54" s="13"/>
      <c r="I54" s="13"/>
      <c r="J54" s="13"/>
      <c r="K54" s="13"/>
      <c r="L54" s="13"/>
      <c r="M54" s="13"/>
      <c r="N54" s="13"/>
      <c r="O54" s="14"/>
      <c r="P54" s="21"/>
    </row>
    <row r="55" spans="2:16" s="76" customFormat="1" ht="12.75" customHeight="1">
      <c r="B55" s="80" t="s">
        <v>26</v>
      </c>
      <c r="O55" s="41"/>
      <c r="P55" s="22"/>
    </row>
    <row r="56" spans="13:16" s="76" customFormat="1" ht="14.25">
      <c r="M56" s="42"/>
      <c r="N56" s="42"/>
      <c r="O56" s="41"/>
      <c r="P56" s="22"/>
    </row>
    <row r="57" spans="14:16" s="76" customFormat="1" ht="15" thickBot="1">
      <c r="N57" s="42"/>
      <c r="P57" s="22"/>
    </row>
    <row r="58" spans="6:16" s="43" customFormat="1" ht="30" customHeight="1" thickBot="1">
      <c r="F58" s="69" t="s">
        <v>23</v>
      </c>
      <c r="G58" s="70"/>
      <c r="H58" s="70"/>
      <c r="I58" s="70"/>
      <c r="J58" s="71"/>
      <c r="L58" s="69" t="s">
        <v>24</v>
      </c>
      <c r="M58" s="70"/>
      <c r="N58" s="45">
        <f>MAX('Listado de Datos'!$C$14:$C$5850)</f>
        <v>45352</v>
      </c>
      <c r="O58" s="46">
        <f>VLOOKUP(N58,'Listado de Datos'!$C$14:$F$5850,4,FALSE)</f>
        <v>106.85</v>
      </c>
      <c r="P58" s="44"/>
    </row>
    <row r="59" spans="2:16" ht="15" thickBot="1">
      <c r="B59" t="s">
        <v>15</v>
      </c>
      <c r="P59" s="22"/>
    </row>
    <row r="60" spans="2:16" ht="15" thickBot="1">
      <c r="B60" s="3" t="s">
        <v>0</v>
      </c>
      <c r="C60" s="18" t="s">
        <v>1</v>
      </c>
      <c r="D60" s="18" t="s">
        <v>2</v>
      </c>
      <c r="E60" s="18" t="s">
        <v>3</v>
      </c>
      <c r="F60" s="18" t="s">
        <v>4</v>
      </c>
      <c r="G60" s="18" t="s">
        <v>5</v>
      </c>
      <c r="H60" s="18" t="s">
        <v>6</v>
      </c>
      <c r="I60" s="18" t="s">
        <v>7</v>
      </c>
      <c r="J60" s="18" t="s">
        <v>8</v>
      </c>
      <c r="K60" s="18" t="s">
        <v>9</v>
      </c>
      <c r="L60" s="18" t="s">
        <v>10</v>
      </c>
      <c r="M60" s="18" t="s">
        <v>11</v>
      </c>
      <c r="N60" s="18" t="s">
        <v>12</v>
      </c>
      <c r="O60" s="5" t="s">
        <v>14</v>
      </c>
      <c r="P60" s="23" t="s">
        <v>13</v>
      </c>
    </row>
    <row r="61" spans="2:16" ht="14.25">
      <c r="B61" s="6">
        <v>2008</v>
      </c>
      <c r="C61" s="10"/>
      <c r="D61" s="10"/>
      <c r="E61" s="10">
        <f aca="true" t="shared" si="24" ref="E61:N61">E15*$O$58/E84</f>
        <v>43.598803972276414</v>
      </c>
      <c r="F61" s="10">
        <f t="shared" si="24"/>
        <v>43.455238919126415</v>
      </c>
      <c r="G61" s="10">
        <f t="shared" si="24"/>
        <v>43.079239840930555</v>
      </c>
      <c r="H61" s="10">
        <f t="shared" si="24"/>
        <v>42.533890656861615</v>
      </c>
      <c r="I61" s="10">
        <f t="shared" si="24"/>
        <v>42.34479267775545</v>
      </c>
      <c r="J61" s="10">
        <f t="shared" si="24"/>
        <v>41.918589827611946</v>
      </c>
      <c r="K61" s="10">
        <f t="shared" si="24"/>
        <v>41.66822962664055</v>
      </c>
      <c r="L61" s="10">
        <f t="shared" si="24"/>
        <v>39.93344086671533</v>
      </c>
      <c r="M61" s="10">
        <f t="shared" si="24"/>
        <v>39.85913005210012</v>
      </c>
      <c r="N61" s="10">
        <f t="shared" si="24"/>
        <v>39.49171582806818</v>
      </c>
      <c r="O61" s="8">
        <f aca="true" t="shared" si="25" ref="O61:O67">AVERAGE(C61:N61)</f>
        <v>41.78830722680865</v>
      </c>
      <c r="P61" s="24"/>
    </row>
    <row r="62" spans="2:16" ht="14.25">
      <c r="B62" s="6">
        <v>2009</v>
      </c>
      <c r="C62" s="10">
        <f aca="true" t="shared" si="26" ref="C62:E77">C16*$O$58/C85</f>
        <v>39.1817176123047</v>
      </c>
      <c r="D62" s="10">
        <f t="shared" si="26"/>
        <v>39.28695051547114</v>
      </c>
      <c r="E62" s="10">
        <f aca="true" t="shared" si="27" ref="E62:N62">E16*$O$58/E85</f>
        <v>38.987360976484425</v>
      </c>
      <c r="F62" s="10">
        <f t="shared" si="27"/>
        <v>39.00324295147763</v>
      </c>
      <c r="G62" s="10">
        <f t="shared" si="27"/>
        <v>38.84500311358943</v>
      </c>
      <c r="H62" s="10">
        <f t="shared" si="27"/>
        <v>38.40868565766202</v>
      </c>
      <c r="I62" s="10">
        <f t="shared" si="27"/>
        <v>38.03280981578616</v>
      </c>
      <c r="J62" s="10">
        <f t="shared" si="27"/>
        <v>37.57016977914423</v>
      </c>
      <c r="K62" s="10">
        <f t="shared" si="27"/>
        <v>37.48325750653962</v>
      </c>
      <c r="L62" s="10">
        <f t="shared" si="27"/>
        <v>37.487259989989326</v>
      </c>
      <c r="M62" s="10">
        <f t="shared" si="27"/>
        <v>37.46592328336773</v>
      </c>
      <c r="N62" s="10">
        <f t="shared" si="27"/>
        <v>37.29081788120067</v>
      </c>
      <c r="O62" s="11">
        <f t="shared" si="25"/>
        <v>38.25359992358476</v>
      </c>
      <c r="P62" s="20">
        <f aca="true" t="shared" si="28" ref="P62:P67">O62/O61-1</f>
        <v>-0.08458603704713485</v>
      </c>
    </row>
    <row r="63" spans="2:16" ht="14.25">
      <c r="B63" s="6">
        <v>2010</v>
      </c>
      <c r="C63" s="10">
        <f t="shared" si="26"/>
        <v>36.94547196894623</v>
      </c>
      <c r="D63" s="10">
        <f t="shared" si="26"/>
        <v>36.74054871341485</v>
      </c>
      <c r="E63" s="10">
        <f aca="true" t="shared" si="29" ref="E63:N63">E17*$O$58/E86</f>
        <v>36.395209393142245</v>
      </c>
      <c r="F63" s="10">
        <f t="shared" si="29"/>
        <v>36.33117973778848</v>
      </c>
      <c r="G63" s="10">
        <f t="shared" si="29"/>
        <v>36.27362043804891</v>
      </c>
      <c r="H63" s="10">
        <f t="shared" si="29"/>
        <v>36.17146579038878</v>
      </c>
      <c r="I63" s="10">
        <f t="shared" si="29"/>
        <v>35.78311994763531</v>
      </c>
      <c r="J63" s="10">
        <f t="shared" si="29"/>
        <v>35.36023399089307</v>
      </c>
      <c r="K63" s="10">
        <f t="shared" si="29"/>
        <v>36.66508509725849</v>
      </c>
      <c r="L63" s="10">
        <f t="shared" si="29"/>
        <v>36.43094366378966</v>
      </c>
      <c r="M63" s="10">
        <f t="shared" si="29"/>
        <v>36.458834077672</v>
      </c>
      <c r="N63" s="10">
        <f t="shared" si="29"/>
        <v>36.26809550000001</v>
      </c>
      <c r="O63" s="11">
        <f t="shared" si="25"/>
        <v>36.31865069324817</v>
      </c>
      <c r="P63" s="20">
        <f t="shared" si="28"/>
        <v>-0.050582147411010525</v>
      </c>
    </row>
    <row r="64" spans="2:16" ht="14.25">
      <c r="B64" s="6">
        <v>2011</v>
      </c>
      <c r="C64" s="10">
        <f t="shared" si="26"/>
        <v>35.820341234567906</v>
      </c>
      <c r="D64" s="10">
        <f t="shared" si="26"/>
        <v>35.48737328767124</v>
      </c>
      <c r="E64" s="10">
        <f aca="true" t="shared" si="30" ref="E64:N64">E18*$O$58/E87</f>
        <v>34.99092667631452</v>
      </c>
      <c r="F64" s="10">
        <f t="shared" si="30"/>
        <v>34.873168750000005</v>
      </c>
      <c r="G64" s="10">
        <f t="shared" si="30"/>
        <v>34.7595318190531</v>
      </c>
      <c r="H64" s="10">
        <f t="shared" si="30"/>
        <v>34.636706618279064</v>
      </c>
      <c r="I64" s="10">
        <f t="shared" si="30"/>
        <v>34.37734170616115</v>
      </c>
      <c r="J64" s="10">
        <f t="shared" si="30"/>
        <v>34.18615845037233</v>
      </c>
      <c r="K64" s="10">
        <f t="shared" si="30"/>
        <v>34.01303151083185</v>
      </c>
      <c r="L64" s="10">
        <f t="shared" si="30"/>
        <v>38.96806266877736</v>
      </c>
      <c r="M64" s="10">
        <f t="shared" si="30"/>
        <v>38.805454840504446</v>
      </c>
      <c r="N64" s="10">
        <f t="shared" si="30"/>
        <v>38.533888121546966</v>
      </c>
      <c r="O64" s="11">
        <f t="shared" si="25"/>
        <v>35.78766547367333</v>
      </c>
      <c r="P64" s="20">
        <f t="shared" si="28"/>
        <v>-0.014620180250076276</v>
      </c>
    </row>
    <row r="65" spans="2:16" ht="14.25">
      <c r="B65" s="6">
        <v>2012</v>
      </c>
      <c r="C65" s="10">
        <f t="shared" si="26"/>
        <v>38.25210466179159</v>
      </c>
      <c r="D65" s="10">
        <f t="shared" si="26"/>
        <v>37.93654473755779</v>
      </c>
      <c r="E65" s="10">
        <f aca="true" t="shared" si="31" ref="E65:N65">E19*$O$58/E88</f>
        <v>37.56535233393178</v>
      </c>
      <c r="F65" s="10">
        <f t="shared" si="31"/>
        <v>38.50300885940699</v>
      </c>
      <c r="G65" s="10">
        <f t="shared" si="31"/>
        <v>38.3527532150776</v>
      </c>
      <c r="H65" s="10">
        <f t="shared" si="31"/>
        <v>38.237447387036866</v>
      </c>
      <c r="I65" s="10">
        <f t="shared" si="31"/>
        <v>38.136281197636464</v>
      </c>
      <c r="J65" s="10">
        <f t="shared" si="31"/>
        <v>37.78307492354738</v>
      </c>
      <c r="K65" s="10">
        <f t="shared" si="31"/>
        <v>37.329704117748605</v>
      </c>
      <c r="L65" s="10">
        <f t="shared" si="31"/>
        <v>36.90597358538874</v>
      </c>
      <c r="M65" s="10">
        <f t="shared" si="31"/>
        <v>36.77728291376083</v>
      </c>
      <c r="N65" s="10">
        <f t="shared" si="31"/>
        <v>37.0482601525017</v>
      </c>
      <c r="O65" s="11">
        <f t="shared" si="25"/>
        <v>37.735649007115526</v>
      </c>
      <c r="P65" s="20">
        <f t="shared" si="28"/>
        <v>0.05443170175140932</v>
      </c>
    </row>
    <row r="66" spans="2:16" ht="14.25">
      <c r="B66" s="6">
        <v>2013</v>
      </c>
      <c r="C66" s="10">
        <f t="shared" si="26"/>
        <v>36.3567590802085</v>
      </c>
      <c r="D66" s="10">
        <f t="shared" si="26"/>
        <v>35.99960810023308</v>
      </c>
      <c r="E66" s="10">
        <f aca="true" t="shared" si="32" ref="E66:N66">E20*$O$58/E89</f>
        <v>35.76439438425274</v>
      </c>
      <c r="F66" s="10">
        <f t="shared" si="32"/>
        <v>35.60537608069163</v>
      </c>
      <c r="G66" s="10">
        <f t="shared" si="32"/>
        <v>35.49140614740643</v>
      </c>
      <c r="H66" s="10">
        <f t="shared" si="32"/>
        <v>35.3376883631609</v>
      </c>
      <c r="I66" s="10">
        <f t="shared" si="32"/>
        <v>35.068306909415284</v>
      </c>
      <c r="J66" s="10">
        <f t="shared" si="32"/>
        <v>36.947253190464714</v>
      </c>
      <c r="K66" s="10">
        <f t="shared" si="32"/>
        <v>36.449903198986455</v>
      </c>
      <c r="L66" s="10">
        <f t="shared" si="32"/>
        <v>36.1521893897746</v>
      </c>
      <c r="M66" s="10">
        <f t="shared" si="32"/>
        <v>36.07851928050787</v>
      </c>
      <c r="N66" s="10">
        <f t="shared" si="32"/>
        <v>36.340556366937705</v>
      </c>
      <c r="O66" s="11">
        <f t="shared" si="25"/>
        <v>35.965996707669994</v>
      </c>
      <c r="P66" s="20">
        <f t="shared" si="28"/>
        <v>-0.04689603454579094</v>
      </c>
    </row>
    <row r="67" spans="2:16" ht="14.25">
      <c r="B67" s="6">
        <v>2014</v>
      </c>
      <c r="C67" s="10">
        <f t="shared" si="26"/>
        <v>35.475171663070284</v>
      </c>
      <c r="D67" s="10">
        <f t="shared" si="26"/>
        <v>34.89696213327268</v>
      </c>
      <c r="E67" s="10">
        <f aca="true" t="shared" si="33" ref="E67:N67">E21*$O$58/E90</f>
        <v>34.694439817606266</v>
      </c>
      <c r="F67" s="10">
        <f t="shared" si="33"/>
        <v>37.871314479638016</v>
      </c>
      <c r="G67" s="10">
        <f t="shared" si="33"/>
        <v>37.751738836265226</v>
      </c>
      <c r="H67" s="10">
        <f t="shared" si="33"/>
        <v>37.621638447707525</v>
      </c>
      <c r="I67" s="10">
        <f t="shared" si="33"/>
        <v>37.34188206424748</v>
      </c>
      <c r="J67" s="10">
        <f t="shared" si="33"/>
        <v>37.063519816960664</v>
      </c>
      <c r="K67" s="10">
        <f t="shared" si="33"/>
        <v>38.73380818414323</v>
      </c>
      <c r="L67" s="10">
        <f t="shared" si="33"/>
        <v>38.50589604823479</v>
      </c>
      <c r="M67" s="10">
        <f t="shared" si="33"/>
        <v>38.45003372987088</v>
      </c>
      <c r="N67" s="10">
        <f t="shared" si="33"/>
        <v>38.65471924451251</v>
      </c>
      <c r="O67" s="11">
        <f t="shared" si="25"/>
        <v>37.2550937054608</v>
      </c>
      <c r="P67" s="20">
        <f t="shared" si="28"/>
        <v>0.035842104092610905</v>
      </c>
    </row>
    <row r="68" spans="2:16" ht="14.25">
      <c r="B68" s="6">
        <v>2015</v>
      </c>
      <c r="C68" s="9">
        <f t="shared" si="26"/>
        <v>37.816377612898634</v>
      </c>
      <c r="D68" s="10">
        <f t="shared" si="26"/>
        <v>37.40541704890269</v>
      </c>
      <c r="E68" s="10">
        <f aca="true" t="shared" si="34" ref="E68:N68">E22*$O$58/E91</f>
        <v>39.10096005606168</v>
      </c>
      <c r="F68" s="10">
        <f t="shared" si="34"/>
        <v>38.88026618354123</v>
      </c>
      <c r="G68" s="10">
        <f t="shared" si="34"/>
        <v>38.691540115109916</v>
      </c>
      <c r="H68" s="10">
        <f t="shared" si="34"/>
        <v>38.5179276542869</v>
      </c>
      <c r="I68" s="10">
        <f t="shared" si="34"/>
        <v>38.058161107700705</v>
      </c>
      <c r="J68" s="10">
        <f t="shared" si="34"/>
        <v>37.614311716327364</v>
      </c>
      <c r="K68" s="10">
        <f t="shared" si="34"/>
        <v>37.35743840385646</v>
      </c>
      <c r="L68" s="10">
        <f t="shared" si="34"/>
        <v>37.133681618527895</v>
      </c>
      <c r="M68" s="10">
        <f t="shared" si="34"/>
        <v>36.97618952948974</v>
      </c>
      <c r="N68" s="10">
        <f t="shared" si="34"/>
        <v>37.180695675351515</v>
      </c>
      <c r="O68" s="11">
        <f aca="true" t="shared" si="35" ref="O68:O73">AVERAGE(C68:N68)</f>
        <v>37.894413893504556</v>
      </c>
      <c r="P68" s="20">
        <f aca="true" t="shared" si="36" ref="P68:P73">O68/O67-1</f>
        <v>0.017160611461568998</v>
      </c>
    </row>
    <row r="69" spans="2:16" ht="14.25">
      <c r="B69" s="6">
        <v>2016</v>
      </c>
      <c r="C69" s="9">
        <f t="shared" si="26"/>
        <v>36.29313776505789</v>
      </c>
      <c r="D69" s="10">
        <f t="shared" si="26"/>
        <v>35.72155569782331</v>
      </c>
      <c r="E69" s="10">
        <f aca="true" t="shared" si="37" ref="E69:N69">E23*$O$58/E92</f>
        <v>35.354878976048674</v>
      </c>
      <c r="F69" s="10">
        <f t="shared" si="37"/>
        <v>35.19431689163619</v>
      </c>
      <c r="G69" s="10">
        <f t="shared" si="37"/>
        <v>34.857918410695326</v>
      </c>
      <c r="H69" s="10">
        <f t="shared" si="37"/>
        <v>34.7191027316284</v>
      </c>
      <c r="I69" s="10">
        <f t="shared" si="37"/>
        <v>34.58353167224495</v>
      </c>
      <c r="J69" s="10">
        <f t="shared" si="37"/>
        <v>34.387446074201904</v>
      </c>
      <c r="K69" s="10">
        <f t="shared" si="37"/>
        <v>34.30288331488996</v>
      </c>
      <c r="L69" s="10">
        <f t="shared" si="37"/>
        <v>34.239733676975945</v>
      </c>
      <c r="M69" s="10">
        <f t="shared" si="37"/>
        <v>36.60057926679744</v>
      </c>
      <c r="N69" s="10">
        <f t="shared" si="37"/>
        <v>36.80137144794427</v>
      </c>
      <c r="O69" s="11">
        <f t="shared" si="35"/>
        <v>35.254704660495364</v>
      </c>
      <c r="P69" s="20">
        <f t="shared" si="36"/>
        <v>-0.06965958730560184</v>
      </c>
    </row>
    <row r="70" spans="2:16" ht="17.25" customHeight="1">
      <c r="B70" s="6">
        <v>2017</v>
      </c>
      <c r="C70" s="9">
        <f t="shared" si="26"/>
        <v>35.86834779212976</v>
      </c>
      <c r="D70" s="10">
        <f t="shared" si="26"/>
        <v>35.69037834768052</v>
      </c>
      <c r="E70" s="10">
        <f aca="true" t="shared" si="38" ref="E70:G75">E24*$O$58/E93</f>
        <v>35.450902499851544</v>
      </c>
      <c r="F70" s="10">
        <f t="shared" si="38"/>
        <v>35.373186929731006</v>
      </c>
      <c r="G70" s="10">
        <f t="shared" si="38"/>
        <v>35.32713899408283</v>
      </c>
      <c r="H70" s="10">
        <f aca="true" t="shared" si="39" ref="H70:M70">H24*$O$58/H93</f>
        <v>35.27495710487444</v>
      </c>
      <c r="I70" s="10">
        <f t="shared" si="39"/>
        <v>35.16276865539784</v>
      </c>
      <c r="J70" s="10">
        <f t="shared" si="39"/>
        <v>34.893550496785494</v>
      </c>
      <c r="K70" s="10">
        <f t="shared" si="39"/>
        <v>34.70693227531682</v>
      </c>
      <c r="L70" s="10">
        <f t="shared" si="39"/>
        <v>34.5482697181876</v>
      </c>
      <c r="M70" s="10">
        <f t="shared" si="39"/>
        <v>37.65071336293903</v>
      </c>
      <c r="N70" s="10">
        <f>N24*$O$58/N93</f>
        <v>37.76615289829918</v>
      </c>
      <c r="O70" s="11">
        <f t="shared" si="35"/>
        <v>35.64277492293967</v>
      </c>
      <c r="P70" s="20">
        <f t="shared" si="36"/>
        <v>0.011007616321890845</v>
      </c>
    </row>
    <row r="71" spans="2:16" ht="17.25" customHeight="1">
      <c r="B71" s="6">
        <v>2018</v>
      </c>
      <c r="C71" s="9">
        <f t="shared" si="26"/>
        <v>36.768556406646</v>
      </c>
      <c r="D71" s="10">
        <f t="shared" si="26"/>
        <v>36.44831215454189</v>
      </c>
      <c r="E71" s="10">
        <f t="shared" si="38"/>
        <v>36.34684700183729</v>
      </c>
      <c r="F71" s="10">
        <f t="shared" si="38"/>
        <v>36.322579369053564</v>
      </c>
      <c r="G71" s="10">
        <f t="shared" si="38"/>
        <v>36.02989784204424</v>
      </c>
      <c r="H71" s="10">
        <f aca="true" t="shared" si="40" ref="H71:N71">H25*$O$58/H94</f>
        <v>35.67743573068093</v>
      </c>
      <c r="I71" s="10">
        <f t="shared" si="40"/>
        <v>35.466166078122434</v>
      </c>
      <c r="J71" s="10">
        <f t="shared" si="40"/>
        <v>35.228844584749865</v>
      </c>
      <c r="K71" s="10">
        <f t="shared" si="40"/>
        <v>37.45171964774741</v>
      </c>
      <c r="L71" s="10">
        <f t="shared" si="40"/>
        <v>37.36544385513768</v>
      </c>
      <c r="M71" s="10">
        <f t="shared" si="40"/>
        <v>37.22981610974698</v>
      </c>
      <c r="N71" s="10">
        <f t="shared" si="40"/>
        <v>37.37345273818453</v>
      </c>
      <c r="O71" s="11">
        <f t="shared" si="35"/>
        <v>36.475755959874405</v>
      </c>
      <c r="P71" s="20">
        <f t="shared" si="36"/>
        <v>0.0233702633629298</v>
      </c>
    </row>
    <row r="72" spans="2:16" ht="17.25" customHeight="1">
      <c r="B72" s="6">
        <v>2019</v>
      </c>
      <c r="C72" s="9">
        <f t="shared" si="26"/>
        <v>36.57960743693291</v>
      </c>
      <c r="D72" s="10">
        <f t="shared" si="26"/>
        <v>39.12431543136134</v>
      </c>
      <c r="E72" s="10">
        <f t="shared" si="38"/>
        <v>38.91009065550906</v>
      </c>
      <c r="F72" s="10">
        <f t="shared" si="38"/>
        <v>38.74397927167987</v>
      </c>
      <c r="G72" s="10">
        <f t="shared" si="38"/>
        <v>38.59113914647266</v>
      </c>
      <c r="H72" s="10">
        <f aca="true" t="shared" si="41" ref="H72:N75">H26*$O$58/H95</f>
        <v>38.34557345754428</v>
      </c>
      <c r="I72" s="10">
        <f t="shared" si="41"/>
        <v>38.05498863291906</v>
      </c>
      <c r="J72" s="10">
        <f t="shared" si="41"/>
        <v>40.79509349491712</v>
      </c>
      <c r="K72" s="10">
        <f t="shared" si="41"/>
        <v>40.585752391391</v>
      </c>
      <c r="L72" s="10">
        <f t="shared" si="41"/>
        <v>40.2827088958117</v>
      </c>
      <c r="M72" s="10">
        <f t="shared" si="41"/>
        <v>40.11410389994091</v>
      </c>
      <c r="N72" s="10">
        <f t="shared" si="41"/>
        <v>40.12595911732835</v>
      </c>
      <c r="O72" s="11">
        <f t="shared" si="35"/>
        <v>39.187775985984025</v>
      </c>
      <c r="P72" s="20">
        <f t="shared" si="36"/>
        <v>0.0743513041674313</v>
      </c>
    </row>
    <row r="73" spans="2:16" ht="17.25" customHeight="1">
      <c r="B73" s="6">
        <v>2020</v>
      </c>
      <c r="C73" s="9">
        <f t="shared" si="26"/>
        <v>39.30319013846674</v>
      </c>
      <c r="D73" s="10">
        <f t="shared" si="26"/>
        <v>39.06383533135131</v>
      </c>
      <c r="E73" s="10">
        <f t="shared" si="38"/>
        <v>38.54993479083855</v>
      </c>
      <c r="F73" s="10">
        <f t="shared" si="38"/>
        <v>40.51332214438156</v>
      </c>
      <c r="G73" s="10">
        <f t="shared" si="38"/>
        <v>40.28529920188228</v>
      </c>
      <c r="H73" s="10">
        <f t="shared" si="41"/>
        <v>40.27786648985241</v>
      </c>
      <c r="I73" s="10">
        <f t="shared" si="41"/>
        <v>40.05799098582505</v>
      </c>
      <c r="J73" s="10">
        <f t="shared" si="41"/>
        <v>39.82959977650065</v>
      </c>
      <c r="K73" s="10">
        <f t="shared" si="41"/>
        <v>41.49881792512693</v>
      </c>
      <c r="L73" s="10">
        <f t="shared" si="41"/>
        <v>41.2594592060202</v>
      </c>
      <c r="M73" s="10">
        <f t="shared" si="41"/>
        <v>41.142660916647955</v>
      </c>
      <c r="N73" s="10">
        <f t="shared" si="41"/>
        <v>41.220452829424225</v>
      </c>
      <c r="O73" s="11">
        <f t="shared" si="35"/>
        <v>40.25020247802649</v>
      </c>
      <c r="P73" s="20">
        <f t="shared" si="36"/>
        <v>0.027111170902437864</v>
      </c>
    </row>
    <row r="74" spans="2:16" s="51" customFormat="1" ht="17.25" customHeight="1">
      <c r="B74" s="6">
        <v>2021</v>
      </c>
      <c r="C74" s="9">
        <f t="shared" si="26"/>
        <v>40.57024762727637</v>
      </c>
      <c r="D74" s="10">
        <f t="shared" si="26"/>
        <v>40.2386252999341</v>
      </c>
      <c r="E74" s="10">
        <f t="shared" si="38"/>
        <v>39.99257124699719</v>
      </c>
      <c r="F74" s="10">
        <f t="shared" si="38"/>
        <v>40.85965360712736</v>
      </c>
      <c r="G74" s="10">
        <f t="shared" si="38"/>
        <v>40.6740484317543</v>
      </c>
      <c r="H74" s="10">
        <f t="shared" si="41"/>
        <v>40.404857514289425</v>
      </c>
      <c r="I74" s="10">
        <f t="shared" si="41"/>
        <v>40.19583708849938</v>
      </c>
      <c r="J74" s="10">
        <f t="shared" si="41"/>
        <v>39.856739560812265</v>
      </c>
      <c r="K74" s="10">
        <f t="shared" si="41"/>
        <v>42.38109798295217</v>
      </c>
      <c r="L74" s="10">
        <f t="shared" si="41"/>
        <v>41.94567574340128</v>
      </c>
      <c r="M74" s="10">
        <f t="shared" si="41"/>
        <v>41.83908602374506</v>
      </c>
      <c r="N74" s="10">
        <f t="shared" si="41"/>
        <v>41.88095825862142</v>
      </c>
      <c r="O74" s="11">
        <f>AVERAGE(C74:N74)</f>
        <v>40.903283198784194</v>
      </c>
      <c r="P74" s="20">
        <f>O74/O73-1</f>
        <v>0.01622552634646346</v>
      </c>
    </row>
    <row r="75" spans="2:16" s="51" customFormat="1" ht="17.25" customHeight="1">
      <c r="B75" s="6">
        <v>2022</v>
      </c>
      <c r="C75" s="9">
        <f t="shared" si="26"/>
        <v>41.14659592773159</v>
      </c>
      <c r="D75" s="10">
        <f t="shared" si="26"/>
        <v>40.550196220930246</v>
      </c>
      <c r="E75" s="10">
        <f t="shared" si="38"/>
        <v>41.220581223544464</v>
      </c>
      <c r="F75" s="10">
        <f t="shared" si="38"/>
        <v>41.019105702364406</v>
      </c>
      <c r="G75" s="10">
        <f t="shared" si="38"/>
        <v>40.82927754924454</v>
      </c>
      <c r="H75" s="10">
        <f t="shared" si="41"/>
        <v>40.591655328352346</v>
      </c>
      <c r="I75" s="10">
        <f t="shared" si="41"/>
        <v>40.28119078279873</v>
      </c>
      <c r="J75" s="10">
        <f t="shared" si="41"/>
        <v>39.95068484402818</v>
      </c>
      <c r="K75" s="10">
        <f t="shared" si="41"/>
        <v>43.47267399731337</v>
      </c>
      <c r="L75" s="10">
        <f t="shared" si="41"/>
        <v>43.381099999999996</v>
      </c>
      <c r="M75" s="10">
        <f t="shared" si="41"/>
        <v>43.50290814279984</v>
      </c>
      <c r="N75" s="10">
        <f t="shared" si="41"/>
        <v>43.61224489795918</v>
      </c>
      <c r="O75" s="11">
        <f>AVERAGE(C75:N75)</f>
        <v>41.62985121808891</v>
      </c>
      <c r="P75" s="20">
        <f>O75/O74-1</f>
        <v>0.017763073339949198</v>
      </c>
    </row>
    <row r="76" spans="2:16" s="76" customFormat="1" ht="17.25" customHeight="1">
      <c r="B76" s="6">
        <v>2023</v>
      </c>
      <c r="C76" s="9">
        <f t="shared" si="26"/>
        <v>42.94733194733194</v>
      </c>
      <c r="D76" s="10">
        <f t="shared" si="26"/>
        <v>42.522152519113895</v>
      </c>
      <c r="E76" s="10">
        <f aca="true" t="shared" si="42" ref="E76:N76">E30*$O$58/E99</f>
        <v>42.14212162424713</v>
      </c>
      <c r="F76" s="10">
        <f t="shared" si="42"/>
        <v>42.318895717490975</v>
      </c>
      <c r="G76" s="10">
        <f t="shared" si="42"/>
        <v>43.275795564127286</v>
      </c>
      <c r="H76" s="10">
        <f t="shared" si="42"/>
        <v>43.47703933346251</v>
      </c>
      <c r="I76" s="10">
        <f t="shared" si="42"/>
        <v>43.633446767136604</v>
      </c>
      <c r="J76" s="10">
        <f t="shared" si="42"/>
        <v>43.557216344753954</v>
      </c>
      <c r="K76" s="10">
        <f t="shared" si="42"/>
        <v>43.292494694192555</v>
      </c>
      <c r="L76" s="10">
        <f t="shared" si="42"/>
        <v>43.02684563758389</v>
      </c>
      <c r="M76" s="10">
        <f t="shared" si="42"/>
        <v>42.87884578635582</v>
      </c>
      <c r="N76" s="10">
        <f t="shared" si="42"/>
        <v>42.92395982783357</v>
      </c>
      <c r="O76" s="11">
        <f>+AVERAGE(C76:N76)</f>
        <v>42.999678813635846</v>
      </c>
      <c r="P76" s="20">
        <f>+O76/O75-1</f>
        <v>0.03290493613274603</v>
      </c>
    </row>
    <row r="77" spans="2:16" s="76" customFormat="1" ht="17.25" customHeight="1" thickBot="1">
      <c r="B77" s="7">
        <v>2024</v>
      </c>
      <c r="C77" s="12">
        <f>C31*$O$58/C100</f>
        <v>42.2769665567593</v>
      </c>
      <c r="D77" s="13">
        <f t="shared" si="26"/>
        <v>42.00786295984274</v>
      </c>
      <c r="E77" s="13">
        <f>E31*$O$58/E100</f>
        <v>42</v>
      </c>
      <c r="F77" s="13"/>
      <c r="G77" s="13"/>
      <c r="H77" s="13"/>
      <c r="I77" s="13"/>
      <c r="J77" s="13"/>
      <c r="K77" s="13"/>
      <c r="L77" s="13"/>
      <c r="M77" s="13"/>
      <c r="N77" s="13"/>
      <c r="O77" s="14"/>
      <c r="P77" s="21"/>
    </row>
    <row r="78" spans="2:16" s="76" customFormat="1" ht="14.25">
      <c r="B78" s="80" t="s">
        <v>26</v>
      </c>
      <c r="O78" s="41"/>
      <c r="P78" s="22"/>
    </row>
    <row r="79" spans="13:16" ht="14.25">
      <c r="M79" s="42"/>
      <c r="N79" s="42"/>
      <c r="O79" s="41"/>
      <c r="P79" s="22"/>
    </row>
    <row r="80" spans="14:16" ht="15" thickBot="1">
      <c r="N80" s="42"/>
      <c r="P80" s="22"/>
    </row>
    <row r="81" spans="6:16" ht="15" thickBot="1">
      <c r="F81" s="66" t="s">
        <v>27</v>
      </c>
      <c r="G81" s="67"/>
      <c r="H81" s="67"/>
      <c r="I81" s="67"/>
      <c r="J81" s="68"/>
      <c r="P81" s="22"/>
    </row>
    <row r="82" spans="2:16" ht="15" thickBot="1">
      <c r="B82" t="s">
        <v>15</v>
      </c>
      <c r="P82" s="22"/>
    </row>
    <row r="83" spans="2:16" ht="15" thickBot="1">
      <c r="B83" s="3" t="s">
        <v>0</v>
      </c>
      <c r="C83" s="17" t="s">
        <v>1</v>
      </c>
      <c r="D83" s="17" t="s">
        <v>2</v>
      </c>
      <c r="E83" s="17" t="s">
        <v>3</v>
      </c>
      <c r="F83" s="17" t="s">
        <v>4</v>
      </c>
      <c r="G83" s="17" t="s">
        <v>5</v>
      </c>
      <c r="H83" s="17" t="s">
        <v>6</v>
      </c>
      <c r="I83" s="17" t="s">
        <v>7</v>
      </c>
      <c r="J83" s="17" t="s">
        <v>8</v>
      </c>
      <c r="K83" s="17" t="s">
        <v>9</v>
      </c>
      <c r="L83" s="17" t="s">
        <v>10</v>
      </c>
      <c r="M83" s="17" t="s">
        <v>11</v>
      </c>
      <c r="N83" s="17" t="s">
        <v>12</v>
      </c>
      <c r="O83" s="5" t="s">
        <v>14</v>
      </c>
      <c r="P83" s="23" t="s">
        <v>13</v>
      </c>
    </row>
    <row r="84" spans="2:16" ht="14.25">
      <c r="B84" s="6">
        <v>2008</v>
      </c>
      <c r="C84" s="9"/>
      <c r="D84" s="10"/>
      <c r="E84" s="10">
        <v>31.85981892721801</v>
      </c>
      <c r="F84" s="10">
        <v>31.965075662916735</v>
      </c>
      <c r="G84" s="10">
        <v>32.24406942019047</v>
      </c>
      <c r="H84" s="10">
        <v>32.65748744233245</v>
      </c>
      <c r="I84" s="10">
        <v>32.80332508818009</v>
      </c>
      <c r="J84" s="10">
        <v>33.13684944346642</v>
      </c>
      <c r="K84" s="10">
        <v>33.33594953388449</v>
      </c>
      <c r="L84" s="10">
        <v>33.44627888335183</v>
      </c>
      <c r="M84" s="10">
        <v>33.5086339881025</v>
      </c>
      <c r="N84" s="10">
        <v>33.820384148787056</v>
      </c>
      <c r="O84" s="8">
        <f aca="true" t="shared" si="43" ref="O84:O90">AVERAGE(C84:N84)</f>
        <v>32.87778725384301</v>
      </c>
      <c r="P84" s="24"/>
    </row>
    <row r="85" spans="2:16" ht="14.25">
      <c r="B85" s="6">
        <v>2009</v>
      </c>
      <c r="C85" s="9">
        <v>34.087964525081404</v>
      </c>
      <c r="D85" s="10">
        <v>33.996657477246366</v>
      </c>
      <c r="E85" s="10">
        <v>34.257897086329955</v>
      </c>
      <c r="F85" s="10">
        <v>34.24394739846626</v>
      </c>
      <c r="G85" s="10">
        <v>34.38344427710314</v>
      </c>
      <c r="H85" s="10">
        <v>34.77403553728636</v>
      </c>
      <c r="I85" s="10">
        <v>35.11770512010991</v>
      </c>
      <c r="J85" s="10">
        <v>35.5501454438842</v>
      </c>
      <c r="K85" s="10">
        <v>35.63257541762416</v>
      </c>
      <c r="L85" s="10">
        <v>35.628770957297704</v>
      </c>
      <c r="M85" s="10">
        <v>35.649061412372156</v>
      </c>
      <c r="N85" s="10">
        <v>35.81645766673639</v>
      </c>
      <c r="O85" s="11">
        <f t="shared" si="43"/>
        <v>34.928221859961496</v>
      </c>
      <c r="P85" s="20">
        <f>+O85/O84-1</f>
        <v>0.06236534686131634</v>
      </c>
    </row>
    <row r="86" spans="2:16" ht="14.25">
      <c r="B86" s="6">
        <v>2010</v>
      </c>
      <c r="C86" s="9">
        <v>36.151250175464874</v>
      </c>
      <c r="D86" s="10">
        <v>36.352886572767254</v>
      </c>
      <c r="E86" s="10">
        <v>36.69782430903295</v>
      </c>
      <c r="F86" s="10">
        <v>36.76250013458277</v>
      </c>
      <c r="G86" s="10">
        <v>36.820835192921834</v>
      </c>
      <c r="H86" s="10">
        <v>36.9248237751784</v>
      </c>
      <c r="I86" s="10">
        <v>37.325560262898854</v>
      </c>
      <c r="J86" s="10">
        <v>37.77195027453683</v>
      </c>
      <c r="K86" s="10">
        <v>37.88481593088847</v>
      </c>
      <c r="L86" s="10">
        <v>38.12830139178192</v>
      </c>
      <c r="M86" s="10">
        <v>38.09913386261239</v>
      </c>
      <c r="N86" s="10">
        <v>38.29950210647261</v>
      </c>
      <c r="O86" s="11">
        <f t="shared" si="43"/>
        <v>37.26828199909493</v>
      </c>
      <c r="P86" s="20">
        <f>+O86/O85-1</f>
        <v>0.06699625731064951</v>
      </c>
    </row>
    <row r="87" spans="2:16" ht="14.25">
      <c r="B87" s="6">
        <v>2011</v>
      </c>
      <c r="C87" s="9">
        <v>38.77824588280352</v>
      </c>
      <c r="D87" s="10">
        <v>39.142091152815006</v>
      </c>
      <c r="E87" s="10">
        <v>39.69743393335886</v>
      </c>
      <c r="F87" s="10">
        <v>39.83148219073151</v>
      </c>
      <c r="G87" s="10">
        <v>39.96170049789352</v>
      </c>
      <c r="H87" s="10">
        <v>40.10340865568747</v>
      </c>
      <c r="I87" s="10">
        <v>40.4059747223286</v>
      </c>
      <c r="J87" s="10">
        <v>40.63194178475679</v>
      </c>
      <c r="K87" s="10">
        <v>40.838759096131746</v>
      </c>
      <c r="L87" s="10">
        <v>41.12983531214094</v>
      </c>
      <c r="M87" s="10">
        <v>41.30218307162007</v>
      </c>
      <c r="N87" s="10">
        <v>41.59325928762926</v>
      </c>
      <c r="O87" s="11">
        <f t="shared" si="43"/>
        <v>40.28469296565811</v>
      </c>
      <c r="P87" s="20">
        <f aca="true" t="shared" si="44" ref="P87:P92">O87/O86-1</f>
        <v>0.08093775201755826</v>
      </c>
    </row>
    <row r="88" spans="2:16" ht="14.25">
      <c r="B88" s="6">
        <v>2012</v>
      </c>
      <c r="C88" s="9">
        <v>41.899655304481044</v>
      </c>
      <c r="D88" s="10">
        <v>42.24818077364994</v>
      </c>
      <c r="E88" s="10">
        <v>42.665645346610496</v>
      </c>
      <c r="F88" s="10">
        <v>43.0141708157794</v>
      </c>
      <c r="G88" s="10">
        <v>43.18268862504788</v>
      </c>
      <c r="H88" s="10">
        <v>43.31290693220989</v>
      </c>
      <c r="I88" s="10">
        <v>43.42780543852931</v>
      </c>
      <c r="J88" s="10">
        <v>43.83378016085793</v>
      </c>
      <c r="K88" s="10">
        <v>44.366143240137895</v>
      </c>
      <c r="L88" s="10">
        <v>44.87552661815398</v>
      </c>
      <c r="M88" s="10">
        <v>45.03255457679052</v>
      </c>
      <c r="N88" s="10">
        <v>44.70317885867485</v>
      </c>
      <c r="O88" s="11">
        <f t="shared" si="43"/>
        <v>43.54685305757693</v>
      </c>
      <c r="P88" s="20">
        <f t="shared" si="44"/>
        <v>0.08097765805736068</v>
      </c>
    </row>
    <row r="89" spans="2:16" ht="14.25">
      <c r="B89" s="6">
        <v>2013</v>
      </c>
      <c r="C89" s="9">
        <v>45.553427805438545</v>
      </c>
      <c r="D89" s="10">
        <v>46.005361930294924</v>
      </c>
      <c r="E89" s="10">
        <v>46.30792799693605</v>
      </c>
      <c r="F89" s="10">
        <v>46.51474530831101</v>
      </c>
      <c r="G89" s="10">
        <v>46.664113366526244</v>
      </c>
      <c r="H89" s="10">
        <v>46.86710072769055</v>
      </c>
      <c r="I89" s="10">
        <v>47.22711604749139</v>
      </c>
      <c r="J89" s="10">
        <v>47.71734967445424</v>
      </c>
      <c r="K89" s="10">
        <v>48.36844121026427</v>
      </c>
      <c r="L89" s="10">
        <v>48.766756032171585</v>
      </c>
      <c r="M89" s="10">
        <v>48.866334737648415</v>
      </c>
      <c r="N89" s="10">
        <v>48.513979318268866</v>
      </c>
      <c r="O89" s="11">
        <f t="shared" si="43"/>
        <v>47.28105451295801</v>
      </c>
      <c r="P89" s="20">
        <f t="shared" si="44"/>
        <v>0.08575135040053938</v>
      </c>
    </row>
    <row r="90" spans="2:16" ht="14.25">
      <c r="B90" s="6">
        <v>2014</v>
      </c>
      <c r="C90" s="9">
        <v>49.697433933358866</v>
      </c>
      <c r="D90" s="10">
        <v>50.52087322864803</v>
      </c>
      <c r="E90" s="10">
        <v>50.81577939486787</v>
      </c>
      <c r="F90" s="10">
        <v>50.78513979318268</v>
      </c>
      <c r="G90" s="10">
        <v>50.94599770202987</v>
      </c>
      <c r="H90" s="10">
        <v>51.12217541171964</v>
      </c>
      <c r="I90" s="10">
        <v>51.50517043278436</v>
      </c>
      <c r="J90" s="10">
        <v>51.89199540405974</v>
      </c>
      <c r="K90" s="10">
        <v>52.41286863270776</v>
      </c>
      <c r="L90" s="10">
        <v>52.72309459977019</v>
      </c>
      <c r="M90" s="10">
        <v>52.799693603983144</v>
      </c>
      <c r="N90" s="10">
        <v>52.52010723860588</v>
      </c>
      <c r="O90" s="11">
        <f t="shared" si="43"/>
        <v>51.47836078130984</v>
      </c>
      <c r="P90" s="20">
        <f t="shared" si="44"/>
        <v>0.08877353332298243</v>
      </c>
    </row>
    <row r="91" spans="2:16" ht="14.25">
      <c r="B91" s="6">
        <v>2015</v>
      </c>
      <c r="C91" s="9">
        <v>53.684412102642646</v>
      </c>
      <c r="D91" s="10">
        <v>54.27422443508233</v>
      </c>
      <c r="E91" s="10">
        <v>54.6533895059364</v>
      </c>
      <c r="F91" s="10">
        <v>54.96361547299883</v>
      </c>
      <c r="G91" s="10">
        <v>55.23171198774415</v>
      </c>
      <c r="H91" s="10">
        <v>55.48065875143622</v>
      </c>
      <c r="I91" s="10">
        <v>56.1509000382995</v>
      </c>
      <c r="J91" s="10">
        <v>56.81348142474147</v>
      </c>
      <c r="K91" s="10">
        <v>57.204136346227486</v>
      </c>
      <c r="L91" s="10">
        <v>57.54883186518573</v>
      </c>
      <c r="M91" s="10">
        <v>57.793948678667164</v>
      </c>
      <c r="N91" s="10">
        <v>57.47606281118344</v>
      </c>
      <c r="O91" s="11">
        <f aca="true" t="shared" si="45" ref="O91:O97">AVERAGE(C91:N91)</f>
        <v>55.93961445167877</v>
      </c>
      <c r="P91" s="20">
        <f t="shared" si="44"/>
        <v>0.08666269870793308</v>
      </c>
    </row>
    <row r="92" spans="2:16" ht="14.25">
      <c r="B92" s="6">
        <v>2016</v>
      </c>
      <c r="C92" s="9">
        <v>58.88165453849099</v>
      </c>
      <c r="D92" s="10">
        <v>59.82382229031021</v>
      </c>
      <c r="E92" s="10">
        <v>60.44427422443506</v>
      </c>
      <c r="F92" s="10">
        <v>60.72003063960167</v>
      </c>
      <c r="G92" s="10">
        <v>61.3060130218307</v>
      </c>
      <c r="H92" s="10">
        <v>61.55112983531213</v>
      </c>
      <c r="I92" s="10">
        <v>61.79241669858291</v>
      </c>
      <c r="J92" s="10">
        <v>62.144772117962454</v>
      </c>
      <c r="K92" s="10">
        <v>62.29797012638835</v>
      </c>
      <c r="L92" s="10">
        <v>62.41286863270778</v>
      </c>
      <c r="M92" s="10">
        <v>62.47414783607814</v>
      </c>
      <c r="N92" s="10">
        <v>62.13328226733053</v>
      </c>
      <c r="O92" s="11">
        <f t="shared" si="45"/>
        <v>61.33186518575258</v>
      </c>
      <c r="P92" s="20">
        <f t="shared" si="44"/>
        <v>0.096394134763508</v>
      </c>
    </row>
    <row r="93" spans="2:16" ht="17.25" customHeight="1">
      <c r="B93" s="6">
        <v>2017</v>
      </c>
      <c r="C93" s="9">
        <v>63.74952125622368</v>
      </c>
      <c r="D93" s="10">
        <v>64.06740712370741</v>
      </c>
      <c r="E93" s="10">
        <v>64.50019149751054</v>
      </c>
      <c r="F93" s="10">
        <v>64.64189965530448</v>
      </c>
      <c r="G93" s="10">
        <v>64.72615855993872</v>
      </c>
      <c r="H93" s="10">
        <v>64.82190731520491</v>
      </c>
      <c r="I93" s="10">
        <v>65.02872462657986</v>
      </c>
      <c r="J93" s="10">
        <v>65.53044810417465</v>
      </c>
      <c r="K93" s="10">
        <v>65.8828035235542</v>
      </c>
      <c r="L93" s="10">
        <v>66.18536959019534</v>
      </c>
      <c r="M93" s="10">
        <v>66.40750670241287</v>
      </c>
      <c r="N93" s="10">
        <v>66.20451934124858</v>
      </c>
      <c r="O93" s="11">
        <f t="shared" si="45"/>
        <v>65.1455381080046</v>
      </c>
      <c r="P93" s="20">
        <f aca="true" t="shared" si="46" ref="P93:P98">O93/O92-1</f>
        <v>0.062180938256186424</v>
      </c>
    </row>
    <row r="94" spans="2:16" ht="17.25" customHeight="1">
      <c r="B94" s="6">
        <v>2018</v>
      </c>
      <c r="C94" s="9">
        <v>68.00076599004214</v>
      </c>
      <c r="D94" s="10">
        <v>68.59823822290312</v>
      </c>
      <c r="E94" s="10">
        <v>68.78973573343549</v>
      </c>
      <c r="F94" s="10">
        <v>68.83569513596325</v>
      </c>
      <c r="G94" s="10">
        <v>69.39486786671776</v>
      </c>
      <c r="H94" s="10">
        <v>70.08042895442361</v>
      </c>
      <c r="I94" s="10">
        <v>70.49789352738416</v>
      </c>
      <c r="J94" s="10">
        <v>70.97280735350442</v>
      </c>
      <c r="K94" s="10">
        <v>71.32516277288396</v>
      </c>
      <c r="L94" s="10">
        <v>71.48985063194179</v>
      </c>
      <c r="M94" s="10">
        <v>71.75028724626581</v>
      </c>
      <c r="N94" s="10">
        <v>71.47453083109922</v>
      </c>
      <c r="O94" s="11">
        <f t="shared" si="45"/>
        <v>70.10085535554704</v>
      </c>
      <c r="P94" s="20">
        <f t="shared" si="46"/>
        <v>0.07606533603770416</v>
      </c>
    </row>
    <row r="95" spans="2:16" ht="17.25" customHeight="1">
      <c r="B95" s="6">
        <v>2019</v>
      </c>
      <c r="C95" s="9">
        <v>73.02566066641135</v>
      </c>
      <c r="D95" s="10">
        <v>73.73803140559174</v>
      </c>
      <c r="E95" s="10">
        <v>74.14400612792035</v>
      </c>
      <c r="F95" s="10">
        <v>74.46189199540406</v>
      </c>
      <c r="G95" s="10">
        <v>74.7567981616239</v>
      </c>
      <c r="H95" s="10">
        <v>75.2355419379548</v>
      </c>
      <c r="I95" s="10">
        <v>75.8100344695519</v>
      </c>
      <c r="J95" s="10">
        <v>76.48027575641517</v>
      </c>
      <c r="K95" s="10">
        <v>76.87476062811183</v>
      </c>
      <c r="L95" s="10">
        <v>77.45308310991956</v>
      </c>
      <c r="M95" s="10">
        <v>77.77862887782459</v>
      </c>
      <c r="N95" s="10">
        <v>77.7556491765607</v>
      </c>
      <c r="O95" s="11">
        <f t="shared" si="45"/>
        <v>75.62619685944084</v>
      </c>
      <c r="P95" s="20">
        <f t="shared" si="46"/>
        <v>0.07881988708796239</v>
      </c>
    </row>
    <row r="96" spans="2:16" ht="17.25" customHeight="1">
      <c r="B96" s="6">
        <v>2020</v>
      </c>
      <c r="C96" s="9">
        <v>79.38337801608579</v>
      </c>
      <c r="D96" s="10">
        <v>79.86978169283798</v>
      </c>
      <c r="E96" s="10">
        <v>80.93450785139791</v>
      </c>
      <c r="F96" s="10">
        <v>82.55074684029105</v>
      </c>
      <c r="G96" s="10">
        <v>83.01800076599001</v>
      </c>
      <c r="H96" s="10">
        <v>83.0333205668326</v>
      </c>
      <c r="I96" s="10">
        <v>83.48908464189962</v>
      </c>
      <c r="J96" s="10">
        <v>83.96782841823052</v>
      </c>
      <c r="K96" s="10">
        <v>84.50402144772113</v>
      </c>
      <c r="L96" s="10">
        <v>84.99425507468399</v>
      </c>
      <c r="M96" s="10">
        <v>85.23554193795478</v>
      </c>
      <c r="N96" s="10">
        <v>85.07468402910759</v>
      </c>
      <c r="O96" s="11">
        <f t="shared" si="45"/>
        <v>83.00459594025274</v>
      </c>
      <c r="P96" s="20">
        <f t="shared" si="46"/>
        <v>0.09756406360781877</v>
      </c>
    </row>
    <row r="97" spans="2:16" s="51" customFormat="1" ht="17.25" customHeight="1">
      <c r="B97" s="6">
        <v>2021</v>
      </c>
      <c r="C97" s="9">
        <v>86.438146304098</v>
      </c>
      <c r="D97" s="10">
        <v>87.1505170432784</v>
      </c>
      <c r="E97" s="10">
        <v>87.686710072769</v>
      </c>
      <c r="F97" s="10">
        <v>88.12715434699344</v>
      </c>
      <c r="G97" s="10">
        <v>88.5292991191114</v>
      </c>
      <c r="H97" s="10">
        <v>89.11911145155108</v>
      </c>
      <c r="I97" s="10">
        <v>89.5825354270394</v>
      </c>
      <c r="J97" s="10">
        <v>90.3446955189582</v>
      </c>
      <c r="K97" s="10">
        <v>90.76216009191876</v>
      </c>
      <c r="L97" s="10">
        <v>91.704327843738</v>
      </c>
      <c r="M97" s="10">
        <v>91.9379548065875</v>
      </c>
      <c r="N97" s="10">
        <v>91.84603600153196</v>
      </c>
      <c r="O97" s="11">
        <f t="shared" si="45"/>
        <v>89.4357206689646</v>
      </c>
      <c r="P97" s="20">
        <f t="shared" si="46"/>
        <v>0.07747914023147628</v>
      </c>
    </row>
    <row r="98" spans="2:16" s="51" customFormat="1" ht="17.25" customHeight="1">
      <c r="B98" s="6">
        <v>2022</v>
      </c>
      <c r="C98" s="9">
        <v>93.48525469168898</v>
      </c>
      <c r="D98" s="10">
        <v>94.86020681731134</v>
      </c>
      <c r="E98" s="10">
        <v>95.90961317502868</v>
      </c>
      <c r="F98" s="10">
        <v>96.38069705093831</v>
      </c>
      <c r="G98" s="10">
        <v>96.82880122558403</v>
      </c>
      <c r="H98" s="10">
        <v>97.39563385675984</v>
      </c>
      <c r="I98" s="10">
        <v>98.1463040980467</v>
      </c>
      <c r="J98" s="10">
        <v>98.95825354270393</v>
      </c>
      <c r="K98" s="10">
        <v>99.7893527384144</v>
      </c>
      <c r="L98" s="10">
        <v>100</v>
      </c>
      <c r="M98" s="10">
        <v>99.72</v>
      </c>
      <c r="N98" s="10">
        <v>99.47</v>
      </c>
      <c r="O98" s="11">
        <f>AVERAGE(C98:N98)</f>
        <v>97.57867643303967</v>
      </c>
      <c r="P98" s="20">
        <f t="shared" si="46"/>
        <v>0.0910481371779317</v>
      </c>
    </row>
    <row r="99" spans="2:16" s="76" customFormat="1" ht="17.25" customHeight="1">
      <c r="B99" s="6">
        <v>2023</v>
      </c>
      <c r="C99" s="9">
        <v>101.01</v>
      </c>
      <c r="D99" s="10">
        <v>102.02</v>
      </c>
      <c r="E99" s="10">
        <v>102.94</v>
      </c>
      <c r="F99" s="10">
        <v>102.51</v>
      </c>
      <c r="G99" s="10">
        <v>103.7</v>
      </c>
      <c r="H99" s="10">
        <v>103.22</v>
      </c>
      <c r="I99" s="10">
        <v>102.85</v>
      </c>
      <c r="J99" s="10">
        <v>103.03</v>
      </c>
      <c r="K99" s="10">
        <v>103.66</v>
      </c>
      <c r="L99" s="10">
        <v>104.3</v>
      </c>
      <c r="M99" s="10">
        <v>104.66</v>
      </c>
      <c r="N99" s="10">
        <v>104.55</v>
      </c>
      <c r="O99" s="11">
        <f>+AVERAGE(C99:N99)</f>
        <v>103.20416666666667</v>
      </c>
      <c r="P99" s="20">
        <f>+O99/O98-1</f>
        <v>0.05765081510905001</v>
      </c>
    </row>
    <row r="100" spans="2:16" s="76" customFormat="1" ht="17.25" customHeight="1" thickBot="1">
      <c r="B100" s="7">
        <v>2024</v>
      </c>
      <c r="C100" s="12">
        <v>106.15</v>
      </c>
      <c r="D100" s="13">
        <v>106.83</v>
      </c>
      <c r="E100" s="13">
        <v>106.85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4"/>
      <c r="P100" s="21"/>
    </row>
    <row r="101" ht="14.25">
      <c r="B101" s="19" t="s">
        <v>16</v>
      </c>
    </row>
  </sheetData>
  <sheetProtection/>
  <mergeCells count="5">
    <mergeCell ref="F10:J10"/>
    <mergeCell ref="F35:J35"/>
    <mergeCell ref="F81:J81"/>
    <mergeCell ref="F58:J58"/>
    <mergeCell ref="L58:M58"/>
  </mergeCells>
  <hyperlinks>
    <hyperlink ref="K10" location="'Listado de Datos'!A1" display="Acceda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15:O21 O83:O89 O22:O23 O90:O91 O92:O93 O24:P24 O94:P94 O25 O26:P26 O95:P95 O27:O30 O96:P96 O97:O99" formulaRange="1"/>
    <ignoredError sqref="G51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7:P102"/>
  <sheetViews>
    <sheetView showGridLines="0" zoomScalePageLayoutView="0" workbookViewId="0" topLeftCell="B58">
      <selection activeCell="B77" sqref="A77:IV78"/>
    </sheetView>
  </sheetViews>
  <sheetFormatPr defaultColWidth="11.421875" defaultRowHeight="15"/>
  <cols>
    <col min="1" max="1" width="7.421875" style="0" customWidth="1"/>
    <col min="2" max="2" width="9.140625" style="0" customWidth="1"/>
    <col min="3" max="3" width="12.7109375" style="0" bestFit="1" customWidth="1"/>
    <col min="4" max="5" width="11.421875" style="0" customWidth="1"/>
    <col min="6" max="6" width="14.7109375" style="0" customWidth="1"/>
    <col min="7" max="7" width="14.28125" style="0" customWidth="1"/>
    <col min="8" max="8" width="13.57421875" style="0" customWidth="1"/>
    <col min="9" max="9" width="14.7109375" style="0" customWidth="1"/>
    <col min="10" max="10" width="16.28125" style="0" customWidth="1"/>
    <col min="11" max="12" width="12.7109375" style="0" bestFit="1" customWidth="1"/>
    <col min="13" max="15" width="11.421875" style="0" customWidth="1"/>
    <col min="16" max="16" width="10.28125" style="0" customWidth="1"/>
  </cols>
  <sheetData>
    <row r="7" ht="15">
      <c r="E7" s="51"/>
    </row>
    <row r="8" spans="4:5" ht="15">
      <c r="D8" s="51"/>
      <c r="E8" s="51"/>
    </row>
    <row r="9" ht="15" thickBot="1"/>
    <row r="10" spans="6:11" ht="15" thickBot="1">
      <c r="F10" s="66" t="s">
        <v>30</v>
      </c>
      <c r="G10" s="67"/>
      <c r="H10" s="67"/>
      <c r="I10" s="67"/>
      <c r="J10" s="68"/>
      <c r="K10" s="25" t="s">
        <v>21</v>
      </c>
    </row>
    <row r="11" spans="6:11" ht="14.25">
      <c r="F11" s="48"/>
      <c r="G11" s="48"/>
      <c r="H11" s="48"/>
      <c r="I11" s="48"/>
      <c r="J11" s="48"/>
      <c r="K11" s="25"/>
    </row>
    <row r="12" ht="14.25">
      <c r="B12" t="s">
        <v>29</v>
      </c>
    </row>
    <row r="13" ht="15" thickBot="1"/>
    <row r="14" spans="2:16" ht="15" thickBot="1">
      <c r="B14" s="3" t="s">
        <v>0</v>
      </c>
      <c r="C14" s="47" t="s">
        <v>1</v>
      </c>
      <c r="D14" s="47" t="s">
        <v>2</v>
      </c>
      <c r="E14" s="47" t="s">
        <v>3</v>
      </c>
      <c r="F14" s="47" t="s">
        <v>4</v>
      </c>
      <c r="G14" s="47" t="s">
        <v>5</v>
      </c>
      <c r="H14" s="47" t="s">
        <v>6</v>
      </c>
      <c r="I14" s="47" t="s">
        <v>7</v>
      </c>
      <c r="J14" s="47" t="s">
        <v>8</v>
      </c>
      <c r="K14" s="47" t="s">
        <v>9</v>
      </c>
      <c r="L14" s="47" t="s">
        <v>10</v>
      </c>
      <c r="M14" s="47" t="s">
        <v>11</v>
      </c>
      <c r="N14" s="47" t="s">
        <v>12</v>
      </c>
      <c r="O14" s="5" t="s">
        <v>14</v>
      </c>
      <c r="P14" s="15" t="s">
        <v>13</v>
      </c>
    </row>
    <row r="15" spans="2:16" ht="14.25">
      <c r="B15" s="6">
        <v>2008</v>
      </c>
      <c r="C15" s="10"/>
      <c r="D15" s="10"/>
      <c r="E15" s="10">
        <v>11.180815</v>
      </c>
      <c r="F15" s="10">
        <v>11.180815</v>
      </c>
      <c r="G15" s="10">
        <v>11.180815</v>
      </c>
      <c r="H15" s="10">
        <v>11.180815</v>
      </c>
      <c r="I15" s="10">
        <v>11.180815</v>
      </c>
      <c r="J15" s="10">
        <v>11.180815</v>
      </c>
      <c r="K15" s="10">
        <v>11.180815</v>
      </c>
      <c r="L15" s="10">
        <v>10.603715</v>
      </c>
      <c r="M15" s="10">
        <v>10.603715</v>
      </c>
      <c r="N15" s="10">
        <v>10.603715</v>
      </c>
      <c r="O15" s="8">
        <f aca="true" t="shared" si="0" ref="O15:O27">AVERAGE(C15:N15)</f>
        <v>11.007684999999999</v>
      </c>
      <c r="P15" s="24"/>
    </row>
    <row r="16" spans="2:16" ht="14.25">
      <c r="B16" s="6">
        <v>2009</v>
      </c>
      <c r="C16" s="10">
        <v>10.603715</v>
      </c>
      <c r="D16" s="10">
        <v>10.603715</v>
      </c>
      <c r="E16" s="10">
        <v>10.603715</v>
      </c>
      <c r="F16" s="10">
        <v>10.603715</v>
      </c>
      <c r="G16" s="10">
        <v>10.603715</v>
      </c>
      <c r="H16" s="10">
        <v>10.603715</v>
      </c>
      <c r="I16" s="10">
        <v>10.603715</v>
      </c>
      <c r="J16" s="10">
        <v>10.603715</v>
      </c>
      <c r="K16" s="10">
        <v>10.603715</v>
      </c>
      <c r="L16" s="10">
        <v>10.603715</v>
      </c>
      <c r="M16" s="10">
        <v>10.603715</v>
      </c>
      <c r="N16" s="10">
        <v>10.603715</v>
      </c>
      <c r="O16" s="11">
        <f t="shared" si="0"/>
        <v>10.603714999999998</v>
      </c>
      <c r="P16" s="20">
        <f>+O16/O15-1</f>
        <v>-0.036698906264123754</v>
      </c>
    </row>
    <row r="17" spans="2:16" ht="14.25">
      <c r="B17" s="6">
        <v>2010</v>
      </c>
      <c r="C17" s="10">
        <v>10.603715</v>
      </c>
      <c r="D17" s="10">
        <v>10.603715</v>
      </c>
      <c r="E17" s="10">
        <v>10.603715</v>
      </c>
      <c r="F17" s="10">
        <v>10.603715</v>
      </c>
      <c r="G17" s="10">
        <v>10.603715</v>
      </c>
      <c r="H17" s="10">
        <v>10.603715</v>
      </c>
      <c r="I17" s="10">
        <v>10.603715</v>
      </c>
      <c r="J17" s="10">
        <v>10.603715</v>
      </c>
      <c r="K17" s="10">
        <v>10.953955</v>
      </c>
      <c r="L17" s="10">
        <v>10.953955</v>
      </c>
      <c r="M17" s="10">
        <v>10.953955</v>
      </c>
      <c r="N17" s="10">
        <v>10.953955</v>
      </c>
      <c r="O17" s="11">
        <f t="shared" si="0"/>
        <v>10.720461666666667</v>
      </c>
      <c r="P17" s="20">
        <f>+O17/O16-1</f>
        <v>0.01100997779237467</v>
      </c>
    </row>
    <row r="18" spans="2:16" ht="14.25">
      <c r="B18" s="6">
        <v>2011</v>
      </c>
      <c r="C18" s="10">
        <v>10.953955</v>
      </c>
      <c r="D18" s="10">
        <v>10.953955</v>
      </c>
      <c r="E18" s="10">
        <v>10.953955</v>
      </c>
      <c r="F18" s="10">
        <v>10.953955</v>
      </c>
      <c r="G18" s="10">
        <v>10.953955</v>
      </c>
      <c r="H18" s="10">
        <v>10.953955</v>
      </c>
      <c r="I18" s="10">
        <v>10.953955</v>
      </c>
      <c r="J18" s="10">
        <v>10.953955</v>
      </c>
      <c r="K18" s="10">
        <v>10.953955</v>
      </c>
      <c r="L18" s="10">
        <v>12.82555</v>
      </c>
      <c r="M18" s="10">
        <v>12.82555</v>
      </c>
      <c r="N18" s="10">
        <v>12.82555</v>
      </c>
      <c r="O18" s="11">
        <f t="shared" si="0"/>
        <v>11.421853749999999</v>
      </c>
      <c r="P18" s="20">
        <f aca="true" t="shared" si="1" ref="P18:P23">O18/O17-1</f>
        <v>0.0654255483711288</v>
      </c>
    </row>
    <row r="19" spans="2:16" ht="14.25">
      <c r="B19" s="6">
        <v>2012</v>
      </c>
      <c r="C19" s="10">
        <v>12.82555</v>
      </c>
      <c r="D19" s="10">
        <v>12.82555</v>
      </c>
      <c r="E19" s="10">
        <v>12.82555</v>
      </c>
      <c r="F19" s="10">
        <v>13.22355</v>
      </c>
      <c r="G19" s="10">
        <v>13.22355</v>
      </c>
      <c r="H19" s="10">
        <v>13.22355</v>
      </c>
      <c r="I19" s="10">
        <v>13.22355</v>
      </c>
      <c r="J19" s="10">
        <v>13.22355</v>
      </c>
      <c r="K19" s="10">
        <v>13.22355</v>
      </c>
      <c r="L19" s="10">
        <v>13.22355</v>
      </c>
      <c r="M19" s="10">
        <v>13.22355</v>
      </c>
      <c r="N19" s="10">
        <v>13.22355</v>
      </c>
      <c r="O19" s="11">
        <f t="shared" si="0"/>
        <v>13.124049999999999</v>
      </c>
      <c r="P19" s="20">
        <f t="shared" si="1"/>
        <v>0.1490297711087396</v>
      </c>
    </row>
    <row r="20" spans="2:16" ht="14.25">
      <c r="B20" s="6">
        <v>2013</v>
      </c>
      <c r="C20" s="9">
        <v>13.22355</v>
      </c>
      <c r="D20" s="10">
        <v>13.22355</v>
      </c>
      <c r="E20" s="10">
        <v>13.22355</v>
      </c>
      <c r="F20" s="10">
        <v>13.22355</v>
      </c>
      <c r="G20" s="10">
        <v>13.22355</v>
      </c>
      <c r="H20" s="10">
        <v>13.22355</v>
      </c>
      <c r="I20" s="10">
        <v>13.22355</v>
      </c>
      <c r="J20" s="10">
        <v>13.861344999999998</v>
      </c>
      <c r="K20" s="10">
        <v>13.861344999999998</v>
      </c>
      <c r="L20" s="10">
        <v>13.861344999999998</v>
      </c>
      <c r="M20" s="10">
        <v>13.861344999999998</v>
      </c>
      <c r="N20" s="10">
        <v>13.861344999999998</v>
      </c>
      <c r="O20" s="11">
        <f t="shared" si="0"/>
        <v>13.489297916666667</v>
      </c>
      <c r="P20" s="20">
        <f t="shared" si="1"/>
        <v>0.027830427091230847</v>
      </c>
    </row>
    <row r="21" spans="2:16" ht="14.25">
      <c r="B21" s="6">
        <v>2014</v>
      </c>
      <c r="C21" s="9">
        <v>13.861344999999998</v>
      </c>
      <c r="D21" s="10">
        <v>13.861344999999998</v>
      </c>
      <c r="E21" s="10">
        <v>13.861344999999998</v>
      </c>
      <c r="F21" s="10">
        <v>15.26131</v>
      </c>
      <c r="G21" s="10">
        <v>15.26131</v>
      </c>
      <c r="H21" s="10">
        <v>15.26131</v>
      </c>
      <c r="I21" s="10">
        <v>15.26131</v>
      </c>
      <c r="J21" s="10">
        <v>15.26131</v>
      </c>
      <c r="K21" s="10">
        <v>16.178700000000003</v>
      </c>
      <c r="L21" s="10">
        <v>16.178700000000003</v>
      </c>
      <c r="M21" s="10">
        <v>16.178700000000003</v>
      </c>
      <c r="N21" s="10">
        <v>16.178700000000003</v>
      </c>
      <c r="O21" s="11">
        <f t="shared" si="0"/>
        <v>15.217115416666664</v>
      </c>
      <c r="P21" s="20">
        <f t="shared" si="1"/>
        <v>0.12808802286627508</v>
      </c>
    </row>
    <row r="22" spans="2:16" ht="14.25">
      <c r="B22" s="6">
        <v>2015</v>
      </c>
      <c r="C22" s="9">
        <v>16.178700000000003</v>
      </c>
      <c r="D22" s="10">
        <v>16.178700000000003</v>
      </c>
      <c r="E22" s="10">
        <v>17.021465</v>
      </c>
      <c r="F22" s="10">
        <v>17.021465</v>
      </c>
      <c r="G22" s="10">
        <v>17.021465</v>
      </c>
      <c r="H22" s="10">
        <v>17.021465</v>
      </c>
      <c r="I22" s="10">
        <v>17.021465</v>
      </c>
      <c r="J22" s="10">
        <v>17.021465</v>
      </c>
      <c r="K22" s="10">
        <v>17.021465</v>
      </c>
      <c r="L22" s="10">
        <v>17.021465</v>
      </c>
      <c r="M22" s="10">
        <v>17.021465</v>
      </c>
      <c r="N22" s="10">
        <v>17.021465</v>
      </c>
      <c r="O22" s="11">
        <f t="shared" si="0"/>
        <v>16.88100416666667</v>
      </c>
      <c r="P22" s="20">
        <f t="shared" si="1"/>
        <v>0.1093432430812491</v>
      </c>
    </row>
    <row r="23" spans="2:16" ht="14.25">
      <c r="B23" s="6">
        <v>2016</v>
      </c>
      <c r="C23" s="9">
        <v>17.021465</v>
      </c>
      <c r="D23" s="10">
        <v>17.021465</v>
      </c>
      <c r="E23" s="10">
        <v>17.021465</v>
      </c>
      <c r="F23" s="10">
        <v>17.021465</v>
      </c>
      <c r="G23" s="10">
        <v>17.021465</v>
      </c>
      <c r="H23" s="10">
        <v>17.021465</v>
      </c>
      <c r="I23" s="10">
        <v>17.021465</v>
      </c>
      <c r="J23" s="10">
        <v>17.021465</v>
      </c>
      <c r="K23" s="10">
        <v>17.021465</v>
      </c>
      <c r="L23" s="10">
        <v>17.021465</v>
      </c>
      <c r="M23" s="10">
        <v>18.016465</v>
      </c>
      <c r="N23" s="10">
        <v>18.016465</v>
      </c>
      <c r="O23" s="11">
        <f t="shared" si="0"/>
        <v>17.187298333333338</v>
      </c>
      <c r="P23" s="20">
        <f t="shared" si="1"/>
        <v>0.01814430964192737</v>
      </c>
    </row>
    <row r="24" spans="2:16" ht="17.25" customHeight="1">
      <c r="B24" s="6">
        <v>2017</v>
      </c>
      <c r="C24" s="9">
        <v>18.016465</v>
      </c>
      <c r="D24" s="10">
        <v>18.016465</v>
      </c>
      <c r="E24" s="10">
        <v>18.016465</v>
      </c>
      <c r="F24" s="10">
        <v>18.016465</v>
      </c>
      <c r="G24" s="10">
        <v>18.016465</v>
      </c>
      <c r="H24" s="10">
        <v>18.016465</v>
      </c>
      <c r="I24" s="10">
        <v>18.016465</v>
      </c>
      <c r="J24" s="10">
        <v>18.016465</v>
      </c>
      <c r="K24" s="10">
        <v>18.016465</v>
      </c>
      <c r="L24" s="10">
        <v>18.016465</v>
      </c>
      <c r="M24" s="10">
        <v>19.83433</v>
      </c>
      <c r="N24" s="10">
        <v>19.83433</v>
      </c>
      <c r="O24" s="11">
        <f t="shared" si="0"/>
        <v>18.3194425</v>
      </c>
      <c r="P24" s="20">
        <f aca="true" t="shared" si="2" ref="P24:P29">O24/O23-1</f>
        <v>0.06587097894675886</v>
      </c>
    </row>
    <row r="25" spans="2:16" ht="17.25" customHeight="1">
      <c r="B25" s="6">
        <v>2018</v>
      </c>
      <c r="C25" s="9">
        <v>19.83433</v>
      </c>
      <c r="D25" s="10">
        <v>19.83433</v>
      </c>
      <c r="E25" s="10">
        <v>19.83433</v>
      </c>
      <c r="F25" s="10">
        <v>19.83433</v>
      </c>
      <c r="G25" s="10">
        <v>19.83433</v>
      </c>
      <c r="H25" s="10">
        <v>19.83433</v>
      </c>
      <c r="I25" s="10">
        <v>19.83433</v>
      </c>
      <c r="J25" s="10">
        <v>19.83433</v>
      </c>
      <c r="K25" s="10">
        <v>21.044249999999998</v>
      </c>
      <c r="L25" s="10">
        <v>21.044249999999998</v>
      </c>
      <c r="M25" s="10">
        <v>21.044249999999998</v>
      </c>
      <c r="N25" s="10">
        <v>21.044249999999998</v>
      </c>
      <c r="O25" s="11">
        <f t="shared" si="0"/>
        <v>20.237636666666667</v>
      </c>
      <c r="P25" s="20">
        <f t="shared" si="2"/>
        <v>0.10470810815703957</v>
      </c>
    </row>
    <row r="26" spans="2:16" ht="17.25" customHeight="1">
      <c r="B26" s="6">
        <v>2019</v>
      </c>
      <c r="C26" s="9">
        <v>21.044249999999998</v>
      </c>
      <c r="D26" s="10">
        <v>22.944699999999997</v>
      </c>
      <c r="E26" s="10">
        <v>22.944699999999997</v>
      </c>
      <c r="F26" s="10">
        <v>22.944699999999997</v>
      </c>
      <c r="G26" s="10">
        <v>22.944699999999997</v>
      </c>
      <c r="H26" s="10">
        <v>22.944699999999997</v>
      </c>
      <c r="I26" s="10">
        <v>22.944699999999997</v>
      </c>
      <c r="J26" s="10">
        <v>24.9148</v>
      </c>
      <c r="K26" s="10">
        <v>24.9148</v>
      </c>
      <c r="L26" s="10">
        <v>24.9148</v>
      </c>
      <c r="M26" s="10">
        <v>24.9148</v>
      </c>
      <c r="N26" s="10">
        <v>24.9148</v>
      </c>
      <c r="O26" s="11">
        <f t="shared" si="0"/>
        <v>23.607204166666673</v>
      </c>
      <c r="P26" s="20">
        <f t="shared" si="2"/>
        <v>0.16650004916582017</v>
      </c>
    </row>
    <row r="27" spans="2:16" ht="17.25" customHeight="1">
      <c r="B27" s="6">
        <v>2020</v>
      </c>
      <c r="C27" s="9">
        <v>24.9148</v>
      </c>
      <c r="D27" s="10">
        <v>24.9148</v>
      </c>
      <c r="E27" s="10">
        <v>24.9148</v>
      </c>
      <c r="F27" s="10">
        <v>26.8451</v>
      </c>
      <c r="G27" s="10">
        <v>26.8451</v>
      </c>
      <c r="H27" s="10">
        <v>26.8451</v>
      </c>
      <c r="I27" s="10">
        <v>26.8451</v>
      </c>
      <c r="J27" s="10">
        <v>26.8451</v>
      </c>
      <c r="K27" s="10">
        <v>26.8451</v>
      </c>
      <c r="L27" s="10">
        <v>28.18835</v>
      </c>
      <c r="M27" s="10">
        <v>28.18835</v>
      </c>
      <c r="N27" s="10">
        <v>28.18835</v>
      </c>
      <c r="O27" s="11">
        <f t="shared" si="0"/>
        <v>26.698337500000004</v>
      </c>
      <c r="P27" s="20">
        <f t="shared" si="2"/>
        <v>0.1309402549963119</v>
      </c>
    </row>
    <row r="28" spans="2:16" s="51" customFormat="1" ht="17.25" customHeight="1">
      <c r="B28" s="6">
        <v>2021</v>
      </c>
      <c r="C28" s="9">
        <v>28.18835</v>
      </c>
      <c r="D28" s="10">
        <v>28.18835</v>
      </c>
      <c r="E28" s="10">
        <v>28.18835</v>
      </c>
      <c r="F28" s="10">
        <v>28.9147</v>
      </c>
      <c r="G28" s="10">
        <v>28.9147</v>
      </c>
      <c r="H28" s="10">
        <v>28.9147</v>
      </c>
      <c r="I28" s="10">
        <v>28.9147</v>
      </c>
      <c r="J28" s="10">
        <v>28.9147</v>
      </c>
      <c r="K28" s="10">
        <f>31.08*(1-0.5%)</f>
        <v>30.924599999999998</v>
      </c>
      <c r="L28" s="10">
        <v>30.924599999999998</v>
      </c>
      <c r="M28" s="10">
        <v>30.924599999999998</v>
      </c>
      <c r="N28" s="10">
        <v>30.924599999999998</v>
      </c>
      <c r="O28" s="11">
        <f>AVERAGE(C28:N28)</f>
        <v>29.40307916666667</v>
      </c>
      <c r="P28" s="20">
        <f t="shared" si="2"/>
        <v>0.10130749402155348</v>
      </c>
    </row>
    <row r="29" spans="2:16" s="51" customFormat="1" ht="17.25" customHeight="1">
      <c r="B29" s="6">
        <v>2022</v>
      </c>
      <c r="C29" s="9">
        <v>30.924599999999998</v>
      </c>
      <c r="D29" s="10">
        <v>30.924599999999998</v>
      </c>
      <c r="E29" s="10">
        <v>31.77035</v>
      </c>
      <c r="F29" s="10">
        <v>31.77035</v>
      </c>
      <c r="G29" s="10">
        <v>31.77035</v>
      </c>
      <c r="H29" s="10">
        <v>31.77035</v>
      </c>
      <c r="I29" s="10">
        <v>31.77035</v>
      </c>
      <c r="J29" s="10">
        <v>31.77035</v>
      </c>
      <c r="K29" s="10">
        <v>35.0837</v>
      </c>
      <c r="L29" s="10">
        <v>35.0837</v>
      </c>
      <c r="M29" s="10">
        <v>35.0837</v>
      </c>
      <c r="N29" s="10">
        <v>35.0837</v>
      </c>
      <c r="O29" s="11">
        <f>AVERAGE(C29:N29)</f>
        <v>32.73384166666668</v>
      </c>
      <c r="P29" s="20">
        <f t="shared" si="2"/>
        <v>0.11327937734412474</v>
      </c>
    </row>
    <row r="30" spans="2:16" s="51" customFormat="1" ht="17.25" customHeight="1">
      <c r="B30" s="6">
        <v>2023</v>
      </c>
      <c r="C30" s="9">
        <v>35.0837</v>
      </c>
      <c r="D30" s="10">
        <v>35.0837</v>
      </c>
      <c r="E30" s="10">
        <v>35.0837</v>
      </c>
      <c r="F30" s="10">
        <v>35.0837</v>
      </c>
      <c r="G30" s="10">
        <v>36.3374</v>
      </c>
      <c r="H30" s="10">
        <v>36.3374</v>
      </c>
      <c r="I30" s="10">
        <v>36.3374</v>
      </c>
      <c r="J30" s="10">
        <v>36.3374</v>
      </c>
      <c r="K30" s="10">
        <v>36.3374</v>
      </c>
      <c r="L30" s="10">
        <v>36.3374</v>
      </c>
      <c r="M30" s="10">
        <v>36.3374</v>
      </c>
      <c r="N30" s="10"/>
      <c r="O30" s="11"/>
      <c r="P30" s="20"/>
    </row>
    <row r="31" spans="2:16" s="76" customFormat="1" ht="15" thickBot="1">
      <c r="B31" s="7">
        <v>2024</v>
      </c>
      <c r="C31" s="12">
        <f>36.52*(1-0.5%)</f>
        <v>36.3374</v>
      </c>
      <c r="D31" s="13">
        <f>36.52*(1-0.5%)</f>
        <v>36.3374</v>
      </c>
      <c r="E31" s="13">
        <f>36.52*(1-0.5%)</f>
        <v>36.3374</v>
      </c>
      <c r="F31" s="13"/>
      <c r="G31" s="13"/>
      <c r="H31" s="13"/>
      <c r="I31" s="13"/>
      <c r="J31" s="13"/>
      <c r="K31" s="13"/>
      <c r="L31" s="13"/>
      <c r="M31" s="13"/>
      <c r="N31" s="13"/>
      <c r="O31" s="14"/>
      <c r="P31" s="21"/>
    </row>
    <row r="32" ht="14.25">
      <c r="B32" s="19" t="s">
        <v>25</v>
      </c>
    </row>
    <row r="33" spans="3:16" ht="14.25">
      <c r="C33" s="1"/>
      <c r="D33" s="1"/>
      <c r="E33" s="2"/>
      <c r="P33" s="22"/>
    </row>
    <row r="34" ht="15" thickBot="1">
      <c r="P34" s="22"/>
    </row>
    <row r="35" spans="6:16" ht="15" thickBot="1">
      <c r="F35" s="66" t="s">
        <v>31</v>
      </c>
      <c r="G35" s="67"/>
      <c r="H35" s="67"/>
      <c r="I35" s="67"/>
      <c r="J35" s="68"/>
      <c r="P35" s="22"/>
    </row>
    <row r="36" spans="2:16" ht="15" thickBot="1">
      <c r="B36" t="s">
        <v>15</v>
      </c>
      <c r="P36" s="22"/>
    </row>
    <row r="37" spans="2:16" ht="15" thickBot="1">
      <c r="B37" s="3" t="s">
        <v>0</v>
      </c>
      <c r="C37" s="47" t="s">
        <v>1</v>
      </c>
      <c r="D37" s="47" t="s">
        <v>2</v>
      </c>
      <c r="E37" s="47" t="s">
        <v>3</v>
      </c>
      <c r="F37" s="47" t="s">
        <v>4</v>
      </c>
      <c r="G37" s="47" t="s">
        <v>5</v>
      </c>
      <c r="H37" s="47" t="s">
        <v>6</v>
      </c>
      <c r="I37" s="47" t="s">
        <v>7</v>
      </c>
      <c r="J37" s="47" t="s">
        <v>8</v>
      </c>
      <c r="K37" s="47" t="s">
        <v>9</v>
      </c>
      <c r="L37" s="47" t="s">
        <v>10</v>
      </c>
      <c r="M37" s="47" t="s">
        <v>11</v>
      </c>
      <c r="N37" s="47" t="s">
        <v>12</v>
      </c>
      <c r="O37" s="5" t="s">
        <v>14</v>
      </c>
      <c r="P37" s="23" t="s">
        <v>13</v>
      </c>
    </row>
    <row r="38" spans="2:16" ht="14.25">
      <c r="B38" s="6">
        <v>2008</v>
      </c>
      <c r="C38" s="10"/>
      <c r="D38" s="10"/>
      <c r="E38" s="10">
        <f aca="true" t="shared" si="3" ref="E38:N38">E15*$E$84/E84</f>
        <v>11.180815</v>
      </c>
      <c r="F38" s="10">
        <f t="shared" si="3"/>
        <v>11.143998065738318</v>
      </c>
      <c r="G38" s="10">
        <f t="shared" si="3"/>
        <v>11.047573949697162</v>
      </c>
      <c r="H38" s="10">
        <f t="shared" si="3"/>
        <v>10.907720380747127</v>
      </c>
      <c r="I38" s="10">
        <f t="shared" si="3"/>
        <v>10.859226630262498</v>
      </c>
      <c r="J38" s="10">
        <f t="shared" si="3"/>
        <v>10.749927870072712</v>
      </c>
      <c r="K38" s="10">
        <f t="shared" si="3"/>
        <v>10.68572356088561</v>
      </c>
      <c r="L38" s="10">
        <f t="shared" si="3"/>
        <v>10.100748158982327</v>
      </c>
      <c r="M38" s="10">
        <f t="shared" si="3"/>
        <v>10.0819520120031</v>
      </c>
      <c r="N38" s="10">
        <f t="shared" si="3"/>
        <v>9.989018408826725</v>
      </c>
      <c r="O38" s="8">
        <f aca="true" t="shared" si="4" ref="O38:O50">AVERAGE(C38:N38)</f>
        <v>10.674670403721558</v>
      </c>
      <c r="P38" s="24"/>
    </row>
    <row r="39" spans="2:16" ht="14.25">
      <c r="B39" s="6">
        <v>2009</v>
      </c>
      <c r="C39" s="10">
        <f aca="true" t="shared" si="5" ref="C39:E54">C16*$E$84/C85</f>
        <v>9.910607587239582</v>
      </c>
      <c r="D39" s="10">
        <f t="shared" si="5"/>
        <v>9.937225154618023</v>
      </c>
      <c r="E39" s="10">
        <f aca="true" t="shared" si="6" ref="E39:N39">E16*$E$84/E85</f>
        <v>9.861447099466941</v>
      </c>
      <c r="F39" s="10">
        <f t="shared" si="6"/>
        <v>9.865464279709661</v>
      </c>
      <c r="G39" s="10">
        <f t="shared" si="6"/>
        <v>9.825439159997046</v>
      </c>
      <c r="H39" s="10">
        <f t="shared" si="6"/>
        <v>9.715077201597314</v>
      </c>
      <c r="I39" s="10">
        <f t="shared" si="6"/>
        <v>9.620003320273002</v>
      </c>
      <c r="J39" s="10">
        <f t="shared" si="6"/>
        <v>9.502983339100343</v>
      </c>
      <c r="K39" s="10">
        <f t="shared" si="6"/>
        <v>9.480999784504233</v>
      </c>
      <c r="L39" s="10">
        <f t="shared" si="6"/>
        <v>9.48201217102687</v>
      </c>
      <c r="M39" s="10">
        <f t="shared" si="6"/>
        <v>9.476615273202658</v>
      </c>
      <c r="N39" s="10">
        <f t="shared" si="6"/>
        <v>9.432324184576707</v>
      </c>
      <c r="O39" s="11">
        <f t="shared" si="4"/>
        <v>9.675849879609364</v>
      </c>
      <c r="P39" s="20">
        <f aca="true" t="shared" si="7" ref="P39:P50">O39/O38-1</f>
        <v>-0.09356921444281507</v>
      </c>
    </row>
    <row r="40" spans="2:16" ht="14.25">
      <c r="B40" s="6">
        <v>2010</v>
      </c>
      <c r="C40" s="10">
        <f t="shared" si="5"/>
        <v>9.3449725311327</v>
      </c>
      <c r="D40" s="10">
        <f t="shared" si="5"/>
        <v>9.293139326902947</v>
      </c>
      <c r="E40" s="10">
        <f aca="true" t="shared" si="8" ref="E40:N40">E17*$E$84/E86</f>
        <v>9.205789340832123</v>
      </c>
      <c r="F40" s="10">
        <f t="shared" si="8"/>
        <v>9.189593706060919</v>
      </c>
      <c r="G40" s="10">
        <f t="shared" si="8"/>
        <v>9.175034680385737</v>
      </c>
      <c r="H40" s="10">
        <f t="shared" si="8"/>
        <v>9.149195725692891</v>
      </c>
      <c r="I40" s="10">
        <f t="shared" si="8"/>
        <v>9.050967687459652</v>
      </c>
      <c r="J40" s="10">
        <f t="shared" si="8"/>
        <v>8.944003086956519</v>
      </c>
      <c r="K40" s="10">
        <f t="shared" si="8"/>
        <v>9.2118970163018</v>
      </c>
      <c r="L40" s="10">
        <f t="shared" si="8"/>
        <v>9.15307029418612</v>
      </c>
      <c r="M40" s="10">
        <f t="shared" si="8"/>
        <v>9.160077604267213</v>
      </c>
      <c r="N40" s="10">
        <f t="shared" si="8"/>
        <v>9.112155606271314</v>
      </c>
      <c r="O40" s="11">
        <f t="shared" si="4"/>
        <v>9.165824717204162</v>
      </c>
      <c r="P40" s="20">
        <f t="shared" si="7"/>
        <v>-0.052711148762241145</v>
      </c>
    </row>
    <row r="41" spans="2:16" ht="14.25">
      <c r="B41" s="6">
        <v>2011</v>
      </c>
      <c r="C41" s="10">
        <f t="shared" si="5"/>
        <v>8.999659858045742</v>
      </c>
      <c r="D41" s="10">
        <f t="shared" si="5"/>
        <v>8.916003528641207</v>
      </c>
      <c r="E41" s="10">
        <f aca="true" t="shared" si="9" ref="E41:N41">E18*$E$84/E87</f>
        <v>8.79127410156422</v>
      </c>
      <c r="F41" s="10">
        <f t="shared" si="9"/>
        <v>8.761688082953187</v>
      </c>
      <c r="G41" s="10">
        <f t="shared" si="9"/>
        <v>8.733137441318108</v>
      </c>
      <c r="H41" s="10">
        <f t="shared" si="9"/>
        <v>8.702278298415925</v>
      </c>
      <c r="I41" s="10">
        <f t="shared" si="9"/>
        <v>8.637114318740583</v>
      </c>
      <c r="J41" s="10">
        <f t="shared" si="9"/>
        <v>8.589080597861546</v>
      </c>
      <c r="K41" s="10">
        <f t="shared" si="9"/>
        <v>8.545583425181762</v>
      </c>
      <c r="L41" s="10">
        <f t="shared" si="9"/>
        <v>9.93487325054672</v>
      </c>
      <c r="M41" s="10">
        <f t="shared" si="9"/>
        <v>9.893416527969327</v>
      </c>
      <c r="N41" s="10">
        <f t="shared" si="9"/>
        <v>9.824180832193484</v>
      </c>
      <c r="O41" s="11">
        <f t="shared" si="4"/>
        <v>9.02735752195265</v>
      </c>
      <c r="P41" s="20">
        <f t="shared" si="7"/>
        <v>-0.015106899763379644</v>
      </c>
    </row>
    <row r="42" spans="2:16" ht="14.25">
      <c r="B42" s="6">
        <v>2012</v>
      </c>
      <c r="C42" s="10">
        <f t="shared" si="5"/>
        <v>9.752340387351117</v>
      </c>
      <c r="D42" s="10">
        <f t="shared" si="5"/>
        <v>9.671888662643571</v>
      </c>
      <c r="E42" s="10">
        <f aca="true" t="shared" si="10" ref="E42:N42">E19*$E$84/E88</f>
        <v>9.577253486321474</v>
      </c>
      <c r="F42" s="10">
        <f t="shared" si="10"/>
        <v>9.794444495497824</v>
      </c>
      <c r="G42" s="10">
        <f t="shared" si="10"/>
        <v>9.75622227307637</v>
      </c>
      <c r="H42" s="10">
        <f t="shared" si="10"/>
        <v>9.726890629492976</v>
      </c>
      <c r="I42" s="10">
        <f t="shared" si="10"/>
        <v>9.701155845218807</v>
      </c>
      <c r="J42" s="10">
        <f t="shared" si="10"/>
        <v>9.611306782781655</v>
      </c>
      <c r="K42" s="10">
        <f t="shared" si="10"/>
        <v>9.495977739031082</v>
      </c>
      <c r="L42" s="10">
        <f t="shared" si="10"/>
        <v>9.388188625837335</v>
      </c>
      <c r="M42" s="10">
        <f t="shared" si="10"/>
        <v>9.355452128672907</v>
      </c>
      <c r="N42" s="10">
        <f t="shared" si="10"/>
        <v>9.424383664233725</v>
      </c>
      <c r="O42" s="11">
        <f t="shared" si="4"/>
        <v>9.60462539334657</v>
      </c>
      <c r="P42" s="20">
        <f t="shared" si="7"/>
        <v>0.0639464948618822</v>
      </c>
    </row>
    <row r="43" spans="2:16" ht="14.25">
      <c r="B43" s="6">
        <v>2013</v>
      </c>
      <c r="C43" s="9">
        <f t="shared" si="5"/>
        <v>9.248478739611237</v>
      </c>
      <c r="D43" s="10">
        <f t="shared" si="5"/>
        <v>9.157626217860143</v>
      </c>
      <c r="E43" s="10">
        <f aca="true" t="shared" si="11" ref="E43:N43">E20*$E$84/E89</f>
        <v>9.097792252827396</v>
      </c>
      <c r="F43" s="10">
        <f t="shared" si="11"/>
        <v>9.057340973975796</v>
      </c>
      <c r="G43" s="10">
        <f t="shared" si="11"/>
        <v>9.028349157003944</v>
      </c>
      <c r="H43" s="10">
        <f t="shared" si="11"/>
        <v>8.98924623101545</v>
      </c>
      <c r="I43" s="10">
        <f t="shared" si="11"/>
        <v>8.920720633276787</v>
      </c>
      <c r="J43" s="10">
        <f t="shared" si="11"/>
        <v>9.25491346021094</v>
      </c>
      <c r="K43" s="10">
        <f t="shared" si="11"/>
        <v>9.130332314575034</v>
      </c>
      <c r="L43" s="10">
        <f t="shared" si="11"/>
        <v>9.055758014668037</v>
      </c>
      <c r="M43" s="10">
        <f t="shared" si="11"/>
        <v>9.037304396956511</v>
      </c>
      <c r="N43" s="10">
        <f t="shared" si="11"/>
        <v>9.10294203842805</v>
      </c>
      <c r="O43" s="11">
        <f t="shared" si="4"/>
        <v>9.090067035867444</v>
      </c>
      <c r="P43" s="20">
        <f t="shared" si="7"/>
        <v>-0.05357401631047243</v>
      </c>
    </row>
    <row r="44" spans="2:16" ht="14.25">
      <c r="B44" s="6">
        <v>2014</v>
      </c>
      <c r="C44" s="9">
        <f t="shared" si="5"/>
        <v>8.88617191744514</v>
      </c>
      <c r="D44" s="10">
        <f t="shared" si="5"/>
        <v>8.741336274791003</v>
      </c>
      <c r="E44" s="10">
        <f aca="true" t="shared" si="12" ref="E44:N44">E21*$E$84/E90</f>
        <v>8.69060648181852</v>
      </c>
      <c r="F44" s="10">
        <f t="shared" si="12"/>
        <v>9.57411115086487</v>
      </c>
      <c r="G44" s="10">
        <f t="shared" si="12"/>
        <v>9.543881661439494</v>
      </c>
      <c r="H44" s="10">
        <f t="shared" si="12"/>
        <v>9.510991448941278</v>
      </c>
      <c r="I44" s="10">
        <f t="shared" si="12"/>
        <v>9.440267241260274</v>
      </c>
      <c r="J44" s="10">
        <f t="shared" si="12"/>
        <v>9.369895480143786</v>
      </c>
      <c r="K44" s="10">
        <f t="shared" si="12"/>
        <v>9.834425512747456</v>
      </c>
      <c r="L44" s="10">
        <f t="shared" si="12"/>
        <v>9.776559141504356</v>
      </c>
      <c r="M44" s="10">
        <f t="shared" si="12"/>
        <v>9.762375826341863</v>
      </c>
      <c r="N44" s="10">
        <f t="shared" si="12"/>
        <v>9.814345011445269</v>
      </c>
      <c r="O44" s="11">
        <f t="shared" si="4"/>
        <v>9.412080595728609</v>
      </c>
      <c r="P44" s="20">
        <f t="shared" si="7"/>
        <v>0.035424772841671004</v>
      </c>
    </row>
    <row r="45" spans="2:16" ht="14.25">
      <c r="B45" s="6">
        <v>2015</v>
      </c>
      <c r="C45" s="9">
        <f t="shared" si="5"/>
        <v>9.601491984158448</v>
      </c>
      <c r="D45" s="10">
        <f t="shared" si="5"/>
        <v>9.49715003471519</v>
      </c>
      <c r="E45" s="10">
        <f aca="true" t="shared" si="13" ref="E45:N45">E22*$E$84/E91</f>
        <v>9.922546390596226</v>
      </c>
      <c r="F45" s="10">
        <f t="shared" si="13"/>
        <v>9.866541494934719</v>
      </c>
      <c r="G45" s="10">
        <f t="shared" si="13"/>
        <v>9.818648983691014</v>
      </c>
      <c r="H45" s="10">
        <f t="shared" si="13"/>
        <v>9.774591812357318</v>
      </c>
      <c r="I45" s="10">
        <f t="shared" si="13"/>
        <v>9.657918081563885</v>
      </c>
      <c r="J45" s="10">
        <f t="shared" si="13"/>
        <v>9.545283604813815</v>
      </c>
      <c r="K45" s="10">
        <f t="shared" si="13"/>
        <v>9.480097549130164</v>
      </c>
      <c r="L45" s="10">
        <f t="shared" si="13"/>
        <v>9.423315386251042</v>
      </c>
      <c r="M45" s="10">
        <f t="shared" si="13"/>
        <v>9.383349038688412</v>
      </c>
      <c r="N45" s="10">
        <f t="shared" si="13"/>
        <v>9.43524601811209</v>
      </c>
      <c r="O45" s="11">
        <f t="shared" si="4"/>
        <v>9.617181698251029</v>
      </c>
      <c r="P45" s="20">
        <f t="shared" si="7"/>
        <v>0.021791260756468533</v>
      </c>
    </row>
    <row r="46" spans="2:16" ht="14.25">
      <c r="B46" s="6">
        <v>2016</v>
      </c>
      <c r="C46" s="9">
        <f t="shared" si="5"/>
        <v>9.210012813438802</v>
      </c>
      <c r="D46" s="10">
        <f t="shared" si="5"/>
        <v>9.064963956069663</v>
      </c>
      <c r="E46" s="10">
        <f aca="true" t="shared" si="14" ref="E46:N46">E23*$E$84/E92</f>
        <v>8.971913381941969</v>
      </c>
      <c r="F46" s="10">
        <f t="shared" si="14"/>
        <v>8.931167969837778</v>
      </c>
      <c r="G46" s="10">
        <f t="shared" si="14"/>
        <v>8.845801024164937</v>
      </c>
      <c r="H46" s="10">
        <f t="shared" si="14"/>
        <v>8.810574139369555</v>
      </c>
      <c r="I46" s="10">
        <f t="shared" si="14"/>
        <v>8.77617063306112</v>
      </c>
      <c r="J46" s="10">
        <f t="shared" si="14"/>
        <v>8.726410513608291</v>
      </c>
      <c r="K46" s="10">
        <f t="shared" si="14"/>
        <v>8.704951247621302</v>
      </c>
      <c r="L46" s="10">
        <f t="shared" si="14"/>
        <v>8.688925932364267</v>
      </c>
      <c r="M46" s="10">
        <f t="shared" si="14"/>
        <v>9.187821402776803</v>
      </c>
      <c r="N46" s="10">
        <f t="shared" si="14"/>
        <v>9.238226143259276</v>
      </c>
      <c r="O46" s="11">
        <f t="shared" si="4"/>
        <v>8.929744929792813</v>
      </c>
      <c r="P46" s="20">
        <f t="shared" si="7"/>
        <v>-0.07148006453733036</v>
      </c>
    </row>
    <row r="47" spans="2:16" ht="17.25" customHeight="1">
      <c r="B47" s="6">
        <v>2017</v>
      </c>
      <c r="C47" s="9">
        <f t="shared" si="5"/>
        <v>9.004009776034557</v>
      </c>
      <c r="D47" s="10">
        <f t="shared" si="5"/>
        <v>8.959334213420325</v>
      </c>
      <c r="E47" s="10">
        <f aca="true" t="shared" si="15" ref="E47:N47">E24*$E$84/E93</f>
        <v>8.89921873535391</v>
      </c>
      <c r="F47" s="10">
        <f t="shared" si="15"/>
        <v>8.879709842522528</v>
      </c>
      <c r="G47" s="10">
        <f t="shared" si="15"/>
        <v>8.868150456928712</v>
      </c>
      <c r="H47" s="10">
        <f t="shared" si="15"/>
        <v>8.85505126866146</v>
      </c>
      <c r="I47" s="10">
        <f t="shared" si="15"/>
        <v>8.826888669656354</v>
      </c>
      <c r="J47" s="10">
        <f t="shared" si="15"/>
        <v>8.759306997200188</v>
      </c>
      <c r="K47" s="10">
        <f t="shared" si="15"/>
        <v>8.712460337291898</v>
      </c>
      <c r="L47" s="10">
        <f t="shared" si="15"/>
        <v>8.672631370990985</v>
      </c>
      <c r="M47" s="10">
        <f t="shared" si="15"/>
        <v>9.515764011054609</v>
      </c>
      <c r="N47" s="10">
        <f t="shared" si="15"/>
        <v>9.54493996226286</v>
      </c>
      <c r="O47" s="11">
        <f t="shared" si="4"/>
        <v>8.958122136781533</v>
      </c>
      <c r="P47" s="20">
        <f t="shared" si="7"/>
        <v>0.0031778295138134016</v>
      </c>
    </row>
    <row r="48" spans="2:16" ht="17.25" customHeight="1">
      <c r="B48" s="6">
        <v>2018</v>
      </c>
      <c r="C48" s="9">
        <f t="shared" si="5"/>
        <v>9.292809472693655</v>
      </c>
      <c r="D48" s="10">
        <f t="shared" si="5"/>
        <v>9.211871597770969</v>
      </c>
      <c r="E48" s="10">
        <f aca="true" t="shared" si="16" ref="E48:N48">E25*$E$84/E94</f>
        <v>9.18622750335036</v>
      </c>
      <c r="F48" s="10">
        <f t="shared" si="16"/>
        <v>9.180094151653915</v>
      </c>
      <c r="G48" s="10">
        <f t="shared" si="16"/>
        <v>9.106122423294652</v>
      </c>
      <c r="H48" s="10">
        <f t="shared" si="16"/>
        <v>9.017041872755264</v>
      </c>
      <c r="I48" s="10">
        <f t="shared" si="16"/>
        <v>8.963646014433412</v>
      </c>
      <c r="J48" s="10">
        <f t="shared" si="16"/>
        <v>8.903665867339907</v>
      </c>
      <c r="K48" s="10">
        <f t="shared" si="16"/>
        <v>9.40013269361934</v>
      </c>
      <c r="L48" s="10">
        <f t="shared" si="16"/>
        <v>9.378478043141165</v>
      </c>
      <c r="M48" s="10">
        <f t="shared" si="16"/>
        <v>9.34443638055263</v>
      </c>
      <c r="N48" s="10">
        <f t="shared" si="16"/>
        <v>9.380488219551653</v>
      </c>
      <c r="O48" s="11">
        <f t="shared" si="4"/>
        <v>9.197084520013076</v>
      </c>
      <c r="P48" s="20">
        <f t="shared" si="7"/>
        <v>0.026675499572659023</v>
      </c>
    </row>
    <row r="49" spans="2:16" ht="17.25" customHeight="1">
      <c r="B49" s="6">
        <v>2019</v>
      </c>
      <c r="C49" s="9">
        <f t="shared" si="5"/>
        <v>9.181238325550583</v>
      </c>
      <c r="D49" s="10">
        <f t="shared" si="5"/>
        <v>9.913662914574424</v>
      </c>
      <c r="E49" s="10">
        <f aca="true" t="shared" si="17" ref="E49:N49">E26*$E$84/E95</f>
        <v>9.859380758009266</v>
      </c>
      <c r="F49" s="10">
        <f t="shared" si="17"/>
        <v>9.81728999559209</v>
      </c>
      <c r="G49" s="10">
        <f t="shared" si="17"/>
        <v>9.778562021328009</v>
      </c>
      <c r="H49" s="10">
        <f t="shared" si="17"/>
        <v>9.716338428746763</v>
      </c>
      <c r="I49" s="10">
        <f t="shared" si="17"/>
        <v>9.642707491881449</v>
      </c>
      <c r="J49" s="10">
        <f t="shared" si="17"/>
        <v>10.378898464435373</v>
      </c>
      <c r="K49" s="10">
        <f t="shared" si="17"/>
        <v>10.325638871876743</v>
      </c>
      <c r="L49" s="10">
        <f t="shared" si="17"/>
        <v>10.24853995135786</v>
      </c>
      <c r="M49" s="10">
        <f t="shared" si="17"/>
        <v>10.205644250359954</v>
      </c>
      <c r="N49" s="10">
        <f t="shared" si="17"/>
        <v>10.20866039977884</v>
      </c>
      <c r="O49" s="11">
        <f t="shared" si="4"/>
        <v>9.939713489457613</v>
      </c>
      <c r="P49" s="20">
        <f t="shared" si="7"/>
        <v>0.08074612860505503</v>
      </c>
    </row>
    <row r="50" spans="2:16" ht="17.25" customHeight="1">
      <c r="B50" s="6">
        <v>2020</v>
      </c>
      <c r="C50" s="9">
        <f t="shared" si="5"/>
        <v>9.999335332479856</v>
      </c>
      <c r="D50" s="10">
        <f t="shared" si="5"/>
        <v>9.938439792668554</v>
      </c>
      <c r="E50" s="10">
        <f aca="true" t="shared" si="18" ref="E50:N50">E27*$E$84/E96</f>
        <v>9.807695600809673</v>
      </c>
      <c r="F50" s="10">
        <f t="shared" si="18"/>
        <v>10.360657629636592</v>
      </c>
      <c r="G50" s="10">
        <f t="shared" si="18"/>
        <v>10.30234427704314</v>
      </c>
      <c r="H50" s="10">
        <f t="shared" si="18"/>
        <v>10.30044347551601</v>
      </c>
      <c r="I50" s="10">
        <f t="shared" si="18"/>
        <v>10.244213704719808</v>
      </c>
      <c r="J50" s="10">
        <f t="shared" si="18"/>
        <v>10.18580617356263</v>
      </c>
      <c r="K50" s="10">
        <f t="shared" si="18"/>
        <v>10.121175423730381</v>
      </c>
      <c r="L50" s="10">
        <f t="shared" si="18"/>
        <v>10.566310935579253</v>
      </c>
      <c r="M50" s="10">
        <f t="shared" si="18"/>
        <v>10.53639956335092</v>
      </c>
      <c r="N50" s="10">
        <f t="shared" si="18"/>
        <v>10.556321626181731</v>
      </c>
      <c r="O50" s="11">
        <f t="shared" si="4"/>
        <v>10.243261961273213</v>
      </c>
      <c r="P50" s="20">
        <f t="shared" si="7"/>
        <v>0.030538955890182518</v>
      </c>
    </row>
    <row r="51" spans="2:16" s="51" customFormat="1" ht="17.25" customHeight="1">
      <c r="B51" s="6">
        <v>2021</v>
      </c>
      <c r="C51" s="9">
        <f t="shared" si="5"/>
        <v>10.389807801957323</v>
      </c>
      <c r="D51" s="10">
        <f t="shared" si="5"/>
        <v>10.304881225329588</v>
      </c>
      <c r="E51" s="10">
        <f aca="true" t="shared" si="19" ref="E51:M51">E28*$E$84/E97</f>
        <v>10.241868193158979</v>
      </c>
      <c r="F51" s="10">
        <f t="shared" si="19"/>
        <v>10.453271901956732</v>
      </c>
      <c r="G51" s="10">
        <f t="shared" si="19"/>
        <v>10.405787863466339</v>
      </c>
      <c r="H51" s="10">
        <f t="shared" si="19"/>
        <v>10.336919784435276</v>
      </c>
      <c r="I51" s="10">
        <f t="shared" si="19"/>
        <v>10.283445338350765</v>
      </c>
      <c r="J51" s="10">
        <f t="shared" si="19"/>
        <v>10.19669280020452</v>
      </c>
      <c r="K51" s="10">
        <f t="shared" si="19"/>
        <v>10.855318509374817</v>
      </c>
      <c r="L51" s="10">
        <f t="shared" si="19"/>
        <v>10.743791264415485</v>
      </c>
      <c r="M51" s="10">
        <f t="shared" si="19"/>
        <v>10.716489816086828</v>
      </c>
      <c r="N51" s="10">
        <f>N28*$E$84/N97</f>
        <v>10.72721479651242</v>
      </c>
      <c r="O51" s="11">
        <f>AVERAGE(C51:N51)</f>
        <v>10.471290774604087</v>
      </c>
      <c r="P51" s="20">
        <f>O51/O50-1</f>
        <v>0.022261347429459954</v>
      </c>
    </row>
    <row r="52" spans="2:16" s="51" customFormat="1" ht="17.25" customHeight="1">
      <c r="B52" s="6">
        <v>2022</v>
      </c>
      <c r="C52" s="9">
        <f t="shared" si="5"/>
        <v>10.53911827748635</v>
      </c>
      <c r="D52" s="10">
        <f t="shared" si="5"/>
        <v>10.386358932298304</v>
      </c>
      <c r="E52" s="10">
        <f aca="true" t="shared" si="20" ref="E52:M52">E29*$E$84/E98</f>
        <v>10.553661564739578</v>
      </c>
      <c r="F52" s="10">
        <f t="shared" si="20"/>
        <v>10.502078001359365</v>
      </c>
      <c r="G52" s="10">
        <f t="shared" si="20"/>
        <v>10.453476501234414</v>
      </c>
      <c r="H52" s="10">
        <f t="shared" si="20"/>
        <v>10.392638336775793</v>
      </c>
      <c r="I52" s="10">
        <f t="shared" si="20"/>
        <v>10.313150429415767</v>
      </c>
      <c r="J52" s="10">
        <f t="shared" si="20"/>
        <v>10.228531345468241</v>
      </c>
      <c r="K52" s="10">
        <f t="shared" si="20"/>
        <v>11.201198310474172</v>
      </c>
      <c r="L52" s="10">
        <f t="shared" si="20"/>
        <v>11.177603292968385</v>
      </c>
      <c r="M52" s="10">
        <f t="shared" si="20"/>
        <v>11.20898846065823</v>
      </c>
      <c r="N52" s="10">
        <f>N29*$E$84/N98</f>
        <v>11.237160242252322</v>
      </c>
      <c r="O52" s="11">
        <f>AVERAGE(C52:N52)</f>
        <v>10.682830307927576</v>
      </c>
      <c r="P52" s="20">
        <f>O52/O51-1</f>
        <v>0.02020185838373756</v>
      </c>
    </row>
    <row r="53" spans="2:16" s="51" customFormat="1" ht="17.25" customHeight="1">
      <c r="B53" s="6">
        <v>2023</v>
      </c>
      <c r="C53" s="9">
        <f t="shared" si="5"/>
        <v>11.065838325877028</v>
      </c>
      <c r="D53" s="10">
        <f t="shared" si="5"/>
        <v>10.956286309516159</v>
      </c>
      <c r="E53" s="10">
        <f aca="true" t="shared" si="21" ref="E53:M53">E30*$E$84/E99</f>
        <v>10.858367294509797</v>
      </c>
      <c r="F53" s="10">
        <f t="shared" si="21"/>
        <v>10.903915025820295</v>
      </c>
      <c r="G53" s="10">
        <f t="shared" si="21"/>
        <v>11.163963204299826</v>
      </c>
      <c r="H53" s="10">
        <f t="shared" si="21"/>
        <v>11.215878553438209</v>
      </c>
      <c r="I53" s="10">
        <f t="shared" si="21"/>
        <v>11.256227363013048</v>
      </c>
      <c r="J53" s="10">
        <f t="shared" si="21"/>
        <v>11.23656201383958</v>
      </c>
      <c r="K53" s="10">
        <f t="shared" si="21"/>
        <v>11.16827111987162</v>
      </c>
      <c r="L53" s="10">
        <f t="shared" si="21"/>
        <v>11.099740980689281</v>
      </c>
      <c r="M53" s="10">
        <f t="shared" si="21"/>
        <v>11.057335093466016</v>
      </c>
      <c r="N53" s="10">
        <f>N30*$E$84/N99</f>
        <v>0</v>
      </c>
      <c r="O53" s="11">
        <f>AVERAGE(C53:N53)</f>
        <v>10.165198773695073</v>
      </c>
      <c r="P53" s="20">
        <f>O53/O52-1</f>
        <v>-0.04845453117872478</v>
      </c>
    </row>
    <row r="54" spans="2:16" ht="15" thickBot="1">
      <c r="B54" s="7">
        <v>2024</v>
      </c>
      <c r="C54" s="12">
        <f>C31*$E$84/C100</f>
        <v>10.906292833592952</v>
      </c>
      <c r="D54" s="13">
        <f>D31*$E$84/D100</f>
        <v>10.836871518168042</v>
      </c>
      <c r="E54" s="13">
        <f>E31*$E$84/E100</f>
        <v>10.83484309111738</v>
      </c>
      <c r="F54" s="13"/>
      <c r="G54" s="13"/>
      <c r="H54" s="13"/>
      <c r="I54" s="13"/>
      <c r="J54" s="13"/>
      <c r="K54" s="13"/>
      <c r="L54" s="13"/>
      <c r="M54" s="13"/>
      <c r="N54" s="13"/>
      <c r="O54" s="14"/>
      <c r="P54" s="21"/>
    </row>
    <row r="55" spans="2:16" ht="12.75" customHeight="1">
      <c r="B55" s="19" t="s">
        <v>26</v>
      </c>
      <c r="O55" s="41"/>
      <c r="P55" s="22"/>
    </row>
    <row r="56" spans="13:16" ht="14.25">
      <c r="M56" s="42"/>
      <c r="N56" s="42"/>
      <c r="O56" s="41"/>
      <c r="P56" s="22"/>
    </row>
    <row r="57" spans="14:16" ht="15" thickBot="1">
      <c r="N57" s="42"/>
      <c r="P57" s="22"/>
    </row>
    <row r="58" spans="6:16" s="43" customFormat="1" ht="30" customHeight="1" thickBot="1">
      <c r="F58" s="69" t="s">
        <v>32</v>
      </c>
      <c r="G58" s="70"/>
      <c r="H58" s="70"/>
      <c r="I58" s="70"/>
      <c r="J58" s="71"/>
      <c r="L58" s="69" t="s">
        <v>24</v>
      </c>
      <c r="M58" s="70"/>
      <c r="N58" s="45">
        <f>MAX('Listado de Datos'!$C$14:$C$5850)</f>
        <v>45352</v>
      </c>
      <c r="O58" s="46">
        <f>'Leche Tarifada al Consumidor'!O58</f>
        <v>106.85</v>
      </c>
      <c r="P58" s="44"/>
    </row>
    <row r="59" spans="2:16" ht="15" thickBot="1">
      <c r="B59" t="s">
        <v>15</v>
      </c>
      <c r="P59" s="22"/>
    </row>
    <row r="60" spans="2:16" ht="15" thickBot="1">
      <c r="B60" s="3" t="s">
        <v>0</v>
      </c>
      <c r="C60" s="47" t="s">
        <v>1</v>
      </c>
      <c r="D60" s="47" t="s">
        <v>2</v>
      </c>
      <c r="E60" s="47" t="s">
        <v>3</v>
      </c>
      <c r="F60" s="47" t="s">
        <v>4</v>
      </c>
      <c r="G60" s="47" t="s">
        <v>5</v>
      </c>
      <c r="H60" s="47" t="s">
        <v>6</v>
      </c>
      <c r="I60" s="47" t="s">
        <v>7</v>
      </c>
      <c r="J60" s="47" t="s">
        <v>8</v>
      </c>
      <c r="K60" s="47" t="s">
        <v>9</v>
      </c>
      <c r="L60" s="47" t="s">
        <v>10</v>
      </c>
      <c r="M60" s="47" t="s">
        <v>11</v>
      </c>
      <c r="N60" s="47" t="s">
        <v>12</v>
      </c>
      <c r="O60" s="5" t="s">
        <v>14</v>
      </c>
      <c r="P60" s="23" t="s">
        <v>13</v>
      </c>
    </row>
    <row r="61" spans="2:16" ht="14.25">
      <c r="B61" s="6">
        <v>2008</v>
      </c>
      <c r="C61" s="10"/>
      <c r="D61" s="10"/>
      <c r="E61" s="10">
        <f aca="true" t="shared" si="22" ref="E61:N61">E15*$O$58/E84</f>
        <v>37.497704725791365</v>
      </c>
      <c r="F61" s="10">
        <f t="shared" si="22"/>
        <v>37.37422977965788</v>
      </c>
      <c r="G61" s="10">
        <f t="shared" si="22"/>
        <v>37.05084700015954</v>
      </c>
      <c r="H61" s="10">
        <f t="shared" si="22"/>
        <v>36.58181251266141</v>
      </c>
      <c r="I61" s="10">
        <f t="shared" si="22"/>
        <v>36.419176395641415</v>
      </c>
      <c r="J61" s="10">
        <f t="shared" si="22"/>
        <v>36.052615224877776</v>
      </c>
      <c r="K61" s="10">
        <f t="shared" si="22"/>
        <v>35.837289756383626</v>
      </c>
      <c r="L61" s="10">
        <f t="shared" si="22"/>
        <v>33.87542607360019</v>
      </c>
      <c r="M61" s="10">
        <f t="shared" si="22"/>
        <v>33.812388417632384</v>
      </c>
      <c r="N61" s="10">
        <f t="shared" si="22"/>
        <v>33.500711960145914</v>
      </c>
      <c r="O61" s="8">
        <f aca="true" t="shared" si="23" ref="O61:O73">AVERAGE(C61:N61)</f>
        <v>35.800220184655146</v>
      </c>
      <c r="P61" s="24"/>
    </row>
    <row r="62" spans="2:16" ht="14.25">
      <c r="B62" s="6">
        <v>2009</v>
      </c>
      <c r="C62" s="10">
        <f aca="true" t="shared" si="24" ref="C62:E77">C16*$O$58/C85</f>
        <v>33.23774134170876</v>
      </c>
      <c r="D62" s="10">
        <f t="shared" si="24"/>
        <v>33.32701011881272</v>
      </c>
      <c r="E62" s="10">
        <f aca="true" t="shared" si="25" ref="E62:N62">E16*$O$58/E85</f>
        <v>33.072869151741</v>
      </c>
      <c r="F62" s="10">
        <f t="shared" si="25"/>
        <v>33.08634178665821</v>
      </c>
      <c r="G62" s="10">
        <f t="shared" si="25"/>
        <v>32.95210737524919</v>
      </c>
      <c r="H62" s="10">
        <f t="shared" si="25"/>
        <v>32.581980499074845</v>
      </c>
      <c r="I62" s="10">
        <f t="shared" si="25"/>
        <v>32.26312607486391</v>
      </c>
      <c r="J62" s="10">
        <f t="shared" si="25"/>
        <v>31.870669827172666</v>
      </c>
      <c r="K62" s="10">
        <f t="shared" si="25"/>
        <v>31.796942389676538</v>
      </c>
      <c r="L62" s="10">
        <f t="shared" si="25"/>
        <v>31.800337685179972</v>
      </c>
      <c r="M62" s="10">
        <f t="shared" si="25"/>
        <v>31.78223781669565</v>
      </c>
      <c r="N62" s="10">
        <f t="shared" si="25"/>
        <v>31.633696394332453</v>
      </c>
      <c r="O62" s="11">
        <f t="shared" si="23"/>
        <v>32.45042170509716</v>
      </c>
      <c r="P62" s="20">
        <f aca="true" t="shared" si="26" ref="P62:P73">O62/O61-1</f>
        <v>-0.09356921444281474</v>
      </c>
    </row>
    <row r="63" spans="2:16" ht="14.25">
      <c r="B63" s="6">
        <v>2010</v>
      </c>
      <c r="C63" s="10">
        <f t="shared" si="24"/>
        <v>31.34074042393557</v>
      </c>
      <c r="D63" s="10">
        <f t="shared" si="24"/>
        <v>31.166904600053417</v>
      </c>
      <c r="E63" s="10">
        <f aca="true" t="shared" si="27" ref="E63:N63">E17*$O$58/E86</f>
        <v>30.873954221616263</v>
      </c>
      <c r="F63" s="10">
        <f t="shared" si="27"/>
        <v>30.8196380442627</v>
      </c>
      <c r="G63" s="10">
        <f t="shared" si="27"/>
        <v>30.77081065145966</v>
      </c>
      <c r="H63" s="10">
        <f t="shared" si="27"/>
        <v>30.684153149882587</v>
      </c>
      <c r="I63" s="10">
        <f t="shared" si="27"/>
        <v>30.35472045884318</v>
      </c>
      <c r="J63" s="10">
        <f t="shared" si="27"/>
        <v>29.995987485819416</v>
      </c>
      <c r="K63" s="10">
        <f t="shared" si="27"/>
        <v>30.89443786358001</v>
      </c>
      <c r="L63" s="10">
        <f t="shared" si="27"/>
        <v>30.697147500052854</v>
      </c>
      <c r="M63" s="10">
        <f t="shared" si="27"/>
        <v>30.720648295329664</v>
      </c>
      <c r="N63" s="10">
        <f t="shared" si="27"/>
        <v>30.559929695592505</v>
      </c>
      <c r="O63" s="11">
        <f t="shared" si="23"/>
        <v>30.739922699202324</v>
      </c>
      <c r="P63" s="20">
        <f t="shared" si="26"/>
        <v>-0.052711148762241256</v>
      </c>
    </row>
    <row r="64" spans="2:16" ht="14.25">
      <c r="B64" s="6">
        <v>2011</v>
      </c>
      <c r="C64" s="10">
        <f t="shared" si="24"/>
        <v>30.182646612930867</v>
      </c>
      <c r="D64" s="10">
        <f t="shared" si="24"/>
        <v>29.902083850873293</v>
      </c>
      <c r="E64" s="10">
        <f aca="true" t="shared" si="28" ref="E64:N64">E18*$O$58/E87</f>
        <v>29.483772016972992</v>
      </c>
      <c r="F64" s="10">
        <f t="shared" si="28"/>
        <v>29.384547784223564</v>
      </c>
      <c r="G64" s="10">
        <f t="shared" si="28"/>
        <v>29.288795951305833</v>
      </c>
      <c r="H64" s="10">
        <f t="shared" si="28"/>
        <v>29.185301972679312</v>
      </c>
      <c r="I64" s="10">
        <f t="shared" si="28"/>
        <v>28.966758005300953</v>
      </c>
      <c r="J64" s="10">
        <f t="shared" si="28"/>
        <v>28.805664714480635</v>
      </c>
      <c r="K64" s="10">
        <f t="shared" si="28"/>
        <v>28.659785891018007</v>
      </c>
      <c r="L64" s="10">
        <f t="shared" si="28"/>
        <v>33.319122410769154</v>
      </c>
      <c r="M64" s="10">
        <f t="shared" si="28"/>
        <v>33.180086755308785</v>
      </c>
      <c r="N64" s="10">
        <f t="shared" si="28"/>
        <v>32.94788725315377</v>
      </c>
      <c r="O64" s="11">
        <f t="shared" si="23"/>
        <v>30.275537768251436</v>
      </c>
      <c r="P64" s="20">
        <f t="shared" si="26"/>
        <v>-0.015106899763379644</v>
      </c>
    </row>
    <row r="65" spans="2:16" ht="14.25">
      <c r="B65" s="6">
        <v>2012</v>
      </c>
      <c r="C65" s="10">
        <f t="shared" si="24"/>
        <v>32.70695206300274</v>
      </c>
      <c r="D65" s="10">
        <f t="shared" si="24"/>
        <v>32.43713675725228</v>
      </c>
      <c r="E65" s="10">
        <f aca="true" t="shared" si="29" ref="E65:N65">E19*$O$58/E88</f>
        <v>32.11975364176391</v>
      </c>
      <c r="F65" s="10">
        <f t="shared" si="29"/>
        <v>32.84815889050395</v>
      </c>
      <c r="G65" s="10">
        <f t="shared" si="29"/>
        <v>32.71997095337028</v>
      </c>
      <c r="H65" s="10">
        <f t="shared" si="29"/>
        <v>32.62159983192589</v>
      </c>
      <c r="I65" s="10">
        <f t="shared" si="29"/>
        <v>32.53529169232294</v>
      </c>
      <c r="J65" s="10">
        <f t="shared" si="29"/>
        <v>32.233960026146775</v>
      </c>
      <c r="K65" s="10">
        <f t="shared" si="29"/>
        <v>31.84717476685513</v>
      </c>
      <c r="L65" s="10">
        <f t="shared" si="29"/>
        <v>31.48567658097208</v>
      </c>
      <c r="M65" s="10">
        <f t="shared" si="29"/>
        <v>31.37588641769432</v>
      </c>
      <c r="N65" s="10">
        <f t="shared" si="29"/>
        <v>31.607065841265406</v>
      </c>
      <c r="O65" s="11">
        <f t="shared" si="23"/>
        <v>32.211552288589644</v>
      </c>
      <c r="P65" s="20">
        <f t="shared" si="26"/>
        <v>0.0639464948618822</v>
      </c>
    </row>
    <row r="66" spans="2:16" ht="14.25">
      <c r="B66" s="6">
        <v>2013</v>
      </c>
      <c r="C66" s="10">
        <f t="shared" si="24"/>
        <v>31.017123970005873</v>
      </c>
      <c r="D66" s="10">
        <f t="shared" si="24"/>
        <v>30.712426947989496</v>
      </c>
      <c r="E66" s="10">
        <f aca="true" t="shared" si="30" ref="E66:N66">E20*$O$58/E89</f>
        <v>30.511758539347436</v>
      </c>
      <c r="F66" s="10">
        <f t="shared" si="30"/>
        <v>30.37609489495676</v>
      </c>
      <c r="G66" s="10">
        <f t="shared" si="30"/>
        <v>30.27886346842169</v>
      </c>
      <c r="H66" s="10">
        <f t="shared" si="30"/>
        <v>30.14772186804363</v>
      </c>
      <c r="I66" s="10">
        <f t="shared" si="30"/>
        <v>29.917903860128934</v>
      </c>
      <c r="J66" s="10">
        <f t="shared" si="30"/>
        <v>31.03870444093225</v>
      </c>
      <c r="K66" s="10">
        <f t="shared" si="30"/>
        <v>30.620889906530596</v>
      </c>
      <c r="L66" s="10">
        <f t="shared" si="30"/>
        <v>30.370786038606372</v>
      </c>
      <c r="M66" s="10">
        <f t="shared" si="30"/>
        <v>30.3088971415922</v>
      </c>
      <c r="N66" s="10">
        <f t="shared" si="30"/>
        <v>30.52902965418607</v>
      </c>
      <c r="O66" s="11">
        <f t="shared" si="23"/>
        <v>30.485850060895103</v>
      </c>
      <c r="P66" s="20">
        <f t="shared" si="26"/>
        <v>-0.05357401631047254</v>
      </c>
    </row>
    <row r="67" spans="2:16" ht="14.25">
      <c r="B67" s="6">
        <v>2014</v>
      </c>
      <c r="C67" s="10">
        <f t="shared" si="24"/>
        <v>29.802035960972177</v>
      </c>
      <c r="D67" s="10">
        <f t="shared" si="24"/>
        <v>29.316292823104764</v>
      </c>
      <c r="E67" s="10">
        <f aca="true" t="shared" si="31" ref="E67:N67">E21*$O$58/E90</f>
        <v>29.14615756930773</v>
      </c>
      <c r="F67" s="10">
        <f t="shared" si="31"/>
        <v>32.10921502118025</v>
      </c>
      <c r="G67" s="10">
        <f t="shared" si="31"/>
        <v>32.007832745515714</v>
      </c>
      <c r="H67" s="10">
        <f t="shared" si="31"/>
        <v>31.897527058799074</v>
      </c>
      <c r="I67" s="10">
        <f t="shared" si="31"/>
        <v>31.660335453662263</v>
      </c>
      <c r="J67" s="10">
        <f t="shared" si="31"/>
        <v>31.424325867654442</v>
      </c>
      <c r="K67" s="10">
        <f t="shared" si="31"/>
        <v>32.982245393094644</v>
      </c>
      <c r="L67" s="10">
        <f t="shared" si="31"/>
        <v>32.78817581029349</v>
      </c>
      <c r="M67" s="10">
        <f t="shared" si="31"/>
        <v>32.74060845818222</v>
      </c>
      <c r="N67" s="10">
        <f t="shared" si="31"/>
        <v>32.91490032848394</v>
      </c>
      <c r="O67" s="11">
        <f t="shared" si="23"/>
        <v>31.56580437418756</v>
      </c>
      <c r="P67" s="20">
        <f t="shared" si="26"/>
        <v>0.035424772841671226</v>
      </c>
    </row>
    <row r="68" spans="2:16" ht="14.25">
      <c r="B68" s="6">
        <v>2015</v>
      </c>
      <c r="C68" s="9">
        <f t="shared" si="24"/>
        <v>32.20104360451596</v>
      </c>
      <c r="D68" s="10">
        <f t="shared" si="24"/>
        <v>31.851106358372746</v>
      </c>
      <c r="E68" s="10">
        <f aca="true" t="shared" si="32" ref="E68:N68">E22*$O$58/E91</f>
        <v>33.2777811530326</v>
      </c>
      <c r="F68" s="10">
        <f t="shared" si="32"/>
        <v>33.08995450169153</v>
      </c>
      <c r="G68" s="10">
        <f t="shared" si="32"/>
        <v>32.92933479327197</v>
      </c>
      <c r="H68" s="10">
        <f t="shared" si="32"/>
        <v>32.78157787199883</v>
      </c>
      <c r="I68" s="10">
        <f t="shared" si="32"/>
        <v>32.390282862954436</v>
      </c>
      <c r="J68" s="10">
        <f t="shared" si="32"/>
        <v>32.01253451892781</v>
      </c>
      <c r="K68" s="10">
        <f t="shared" si="32"/>
        <v>31.79391651404493</v>
      </c>
      <c r="L68" s="10">
        <f t="shared" si="32"/>
        <v>31.603483099545798</v>
      </c>
      <c r="M68" s="10">
        <f t="shared" si="32"/>
        <v>31.4694457954788</v>
      </c>
      <c r="N68" s="10">
        <f t="shared" si="32"/>
        <v>31.643495505682356</v>
      </c>
      <c r="O68" s="11">
        <f t="shared" si="23"/>
        <v>32.253663048293156</v>
      </c>
      <c r="P68" s="20">
        <f t="shared" si="26"/>
        <v>0.021791260756468533</v>
      </c>
    </row>
    <row r="69" spans="2:16" ht="14.25">
      <c r="B69" s="6">
        <v>2016</v>
      </c>
      <c r="C69" s="9">
        <f t="shared" si="24"/>
        <v>30.888118710405557</v>
      </c>
      <c r="D69" s="10">
        <f t="shared" si="24"/>
        <v>30.401660502802503</v>
      </c>
      <c r="E69" s="10">
        <f aca="true" t="shared" si="33" ref="E69:N69">E23*$O$58/E92</f>
        <v>30.089591753502415</v>
      </c>
      <c r="F69" s="10">
        <f t="shared" si="33"/>
        <v>29.95294165849471</v>
      </c>
      <c r="G69" s="10">
        <f t="shared" si="33"/>
        <v>29.66664191002531</v>
      </c>
      <c r="H69" s="10">
        <f t="shared" si="33"/>
        <v>29.548499598890864</v>
      </c>
      <c r="I69" s="10">
        <f t="shared" si="33"/>
        <v>29.433118696775445</v>
      </c>
      <c r="J69" s="10">
        <f t="shared" si="33"/>
        <v>29.266235489570754</v>
      </c>
      <c r="K69" s="10">
        <f t="shared" si="33"/>
        <v>29.19426638717417</v>
      </c>
      <c r="L69" s="10">
        <f t="shared" si="33"/>
        <v>29.140521419598365</v>
      </c>
      <c r="M69" s="10">
        <f t="shared" si="33"/>
        <v>30.813694174765505</v>
      </c>
      <c r="N69" s="10">
        <f t="shared" si="33"/>
        <v>30.98273928242464</v>
      </c>
      <c r="O69" s="11">
        <f t="shared" si="23"/>
        <v>29.948169132035854</v>
      </c>
      <c r="P69" s="20">
        <f t="shared" si="26"/>
        <v>-0.07148006453733036</v>
      </c>
    </row>
    <row r="70" spans="2:16" ht="17.25" customHeight="1">
      <c r="B70" s="6">
        <v>2017</v>
      </c>
      <c r="C70" s="9">
        <f t="shared" si="24"/>
        <v>30.197235168445474</v>
      </c>
      <c r="D70" s="10">
        <f t="shared" si="24"/>
        <v>30.04740431484785</v>
      </c>
      <c r="E70" s="10">
        <f aca="true" t="shared" si="34" ref="E70:N70">E24*$O$58/E93</f>
        <v>29.845791780700367</v>
      </c>
      <c r="F70" s="10">
        <f t="shared" si="34"/>
        <v>29.780363750371784</v>
      </c>
      <c r="G70" s="10">
        <f t="shared" si="34"/>
        <v>29.741596412945263</v>
      </c>
      <c r="H70" s="10">
        <f t="shared" si="34"/>
        <v>29.697664955909893</v>
      </c>
      <c r="I70" s="10">
        <f t="shared" si="34"/>
        <v>29.60321452257347</v>
      </c>
      <c r="J70" s="10">
        <f t="shared" si="34"/>
        <v>29.37656220799386</v>
      </c>
      <c r="K70" s="10">
        <f t="shared" si="34"/>
        <v>29.219450027832515</v>
      </c>
      <c r="L70" s="10">
        <f t="shared" si="34"/>
        <v>29.08587346674237</v>
      </c>
      <c r="M70" s="10">
        <f t="shared" si="34"/>
        <v>31.913533058800965</v>
      </c>
      <c r="N70" s="10">
        <f t="shared" si="34"/>
        <v>32.011382026295834</v>
      </c>
      <c r="O70" s="11">
        <f t="shared" si="23"/>
        <v>30.043339307788305</v>
      </c>
      <c r="P70" s="20">
        <f t="shared" si="26"/>
        <v>0.0031778295138131796</v>
      </c>
    </row>
    <row r="71" spans="2:16" ht="17.25" customHeight="1">
      <c r="B71" s="6">
        <v>2018</v>
      </c>
      <c r="C71" s="9">
        <f t="shared" si="24"/>
        <v>31.165798350129535</v>
      </c>
      <c r="D71" s="10">
        <f t="shared" si="24"/>
        <v>30.894352616076706</v>
      </c>
      <c r="E71" s="10">
        <f aca="true" t="shared" si="35" ref="E71:N71">E25*$O$58/E94</f>
        <v>30.80834862794665</v>
      </c>
      <c r="F71" s="10">
        <f t="shared" si="35"/>
        <v>30.78777887423078</v>
      </c>
      <c r="G71" s="10">
        <f t="shared" si="35"/>
        <v>30.539695883136474</v>
      </c>
      <c r="H71" s="10">
        <f t="shared" si="35"/>
        <v>30.240941616928072</v>
      </c>
      <c r="I71" s="10">
        <f t="shared" si="35"/>
        <v>30.061865035396853</v>
      </c>
      <c r="J71" s="10">
        <f t="shared" si="35"/>
        <v>29.86070636806162</v>
      </c>
      <c r="K71" s="10">
        <f t="shared" si="35"/>
        <v>31.52573404788433</v>
      </c>
      <c r="L71" s="10">
        <f t="shared" si="35"/>
        <v>31.45310967393924</v>
      </c>
      <c r="M71" s="10">
        <f t="shared" si="35"/>
        <v>31.33894230670171</v>
      </c>
      <c r="N71" s="10">
        <f t="shared" si="35"/>
        <v>31.459851311421595</v>
      </c>
      <c r="O71" s="11">
        <f t="shared" si="23"/>
        <v>30.844760392654464</v>
      </c>
      <c r="P71" s="20">
        <f t="shared" si="26"/>
        <v>0.026675499572659023</v>
      </c>
    </row>
    <row r="72" spans="2:16" ht="17.25" customHeight="1">
      <c r="B72" s="6">
        <v>2019</v>
      </c>
      <c r="C72" s="9">
        <f t="shared" si="24"/>
        <v>30.791616152187014</v>
      </c>
      <c r="D72" s="10">
        <f t="shared" si="24"/>
        <v>33.24798815844283</v>
      </c>
      <c r="E72" s="10">
        <f aca="true" t="shared" si="36" ref="E72:N72">E26*$O$58/E95</f>
        <v>33.065939150498465</v>
      </c>
      <c r="F72" s="10">
        <f t="shared" si="36"/>
        <v>32.92477708129307</v>
      </c>
      <c r="G72" s="10">
        <f t="shared" si="36"/>
        <v>32.79489297681745</v>
      </c>
      <c r="H72" s="10">
        <f t="shared" si="36"/>
        <v>32.58621034486357</v>
      </c>
      <c r="I72" s="10">
        <f t="shared" si="36"/>
        <v>32.33927028465696</v>
      </c>
      <c r="J72" s="10">
        <f t="shared" si="36"/>
        <v>34.80827381531373</v>
      </c>
      <c r="K72" s="10">
        <f t="shared" si="36"/>
        <v>34.62965423565165</v>
      </c>
      <c r="L72" s="10">
        <f t="shared" si="36"/>
        <v>34.37108341086881</v>
      </c>
      <c r="M72" s="10">
        <f t="shared" si="36"/>
        <v>34.22722177555643</v>
      </c>
      <c r="N72" s="10">
        <f t="shared" si="36"/>
        <v>34.2373371991922</v>
      </c>
      <c r="O72" s="11">
        <f t="shared" si="23"/>
        <v>33.33535538211185</v>
      </c>
      <c r="P72" s="20">
        <f t="shared" si="26"/>
        <v>0.08074612860505503</v>
      </c>
    </row>
    <row r="73" spans="2:16" ht="17.25" customHeight="1">
      <c r="B73" s="6">
        <v>2020</v>
      </c>
      <c r="C73" s="9">
        <f t="shared" si="24"/>
        <v>33.53531238568051</v>
      </c>
      <c r="D73" s="10">
        <f t="shared" si="24"/>
        <v>33.33108371621751</v>
      </c>
      <c r="E73" s="10">
        <f aca="true" t="shared" si="37" ref="E73:N73">E27*$O$58/E96</f>
        <v>32.892599839958365</v>
      </c>
      <c r="F73" s="10">
        <f t="shared" si="37"/>
        <v>34.747098539876596</v>
      </c>
      <c r="G73" s="10">
        <f t="shared" si="37"/>
        <v>34.55152989151597</v>
      </c>
      <c r="H73" s="10">
        <f t="shared" si="37"/>
        <v>34.54515507050278</v>
      </c>
      <c r="I73" s="10">
        <f t="shared" si="37"/>
        <v>34.35657424324511</v>
      </c>
      <c r="J73" s="10">
        <f t="shared" si="37"/>
        <v>34.160689743135386</v>
      </c>
      <c r="K73" s="10">
        <f t="shared" si="37"/>
        <v>33.943934097557126</v>
      </c>
      <c r="L73" s="10">
        <f t="shared" si="37"/>
        <v>35.436809168495415</v>
      </c>
      <c r="M73" s="10">
        <f t="shared" si="37"/>
        <v>35.3364937797012</v>
      </c>
      <c r="N73" s="10">
        <f t="shared" si="37"/>
        <v>35.40330748063072</v>
      </c>
      <c r="O73" s="11">
        <f t="shared" si="23"/>
        <v>34.353382329709724</v>
      </c>
      <c r="P73" s="20">
        <f t="shared" si="26"/>
        <v>0.030538955890182518</v>
      </c>
    </row>
    <row r="74" spans="2:16" s="51" customFormat="1" ht="17.25" customHeight="1">
      <c r="B74" s="6">
        <v>2021</v>
      </c>
      <c r="C74" s="9">
        <f t="shared" si="24"/>
        <v>34.844861051320414</v>
      </c>
      <c r="D74" s="10">
        <f t="shared" si="24"/>
        <v>34.56003819236433</v>
      </c>
      <c r="E74" s="10">
        <f aca="true" t="shared" si="38" ref="E74:N74">E28*$O$58/E97</f>
        <v>34.348707974110084</v>
      </c>
      <c r="F74" s="10">
        <f t="shared" si="38"/>
        <v>35.05770404017821</v>
      </c>
      <c r="G74" s="10">
        <f t="shared" si="38"/>
        <v>34.89845424895092</v>
      </c>
      <c r="H74" s="10">
        <f t="shared" si="38"/>
        <v>34.66748764297995</v>
      </c>
      <c r="I74" s="10">
        <f t="shared" si="38"/>
        <v>34.48814749741344</v>
      </c>
      <c r="J74" s="10">
        <f t="shared" si="38"/>
        <v>34.19720081243378</v>
      </c>
      <c r="K74" s="10">
        <f t="shared" si="38"/>
        <v>36.40606951898896</v>
      </c>
      <c r="L74" s="10">
        <f t="shared" si="38"/>
        <v>36.03203455817742</v>
      </c>
      <c r="M74" s="10">
        <f t="shared" si="38"/>
        <v>35.9404722124974</v>
      </c>
      <c r="N74" s="10">
        <f t="shared" si="38"/>
        <v>35.97644116012677</v>
      </c>
      <c r="O74" s="11">
        <f>AVERAGE(C74:N74)</f>
        <v>35.11813490912848</v>
      </c>
      <c r="P74" s="20">
        <f>O74/O73-1</f>
        <v>0.0222613474294604</v>
      </c>
    </row>
    <row r="75" spans="2:16" s="51" customFormat="1" ht="17.25" customHeight="1">
      <c r="B75" s="6">
        <v>2022</v>
      </c>
      <c r="C75" s="9">
        <f t="shared" si="24"/>
        <v>35.34561167852022</v>
      </c>
      <c r="D75" s="10">
        <f t="shared" si="24"/>
        <v>34.83329439038276</v>
      </c>
      <c r="E75" s="10">
        <f aca="true" t="shared" si="39" ref="E75:N76">E29*$O$58/E98</f>
        <v>35.39438628852529</v>
      </c>
      <c r="F75" s="10">
        <f t="shared" si="39"/>
        <v>35.221387698678726</v>
      </c>
      <c r="G75" s="10">
        <f t="shared" si="39"/>
        <v>35.05839021585516</v>
      </c>
      <c r="H75" s="10">
        <f t="shared" si="39"/>
        <v>34.85435396921943</v>
      </c>
      <c r="I75" s="10">
        <f t="shared" si="39"/>
        <v>34.587771069899716</v>
      </c>
      <c r="J75" s="10">
        <f t="shared" si="39"/>
        <v>34.3039794657965</v>
      </c>
      <c r="K75" s="10">
        <f t="shared" si="39"/>
        <v>37.56606533791978</v>
      </c>
      <c r="L75" s="10">
        <f t="shared" si="39"/>
        <v>37.486933449999995</v>
      </c>
      <c r="M75" s="10">
        <f t="shared" si="39"/>
        <v>37.592191586442034</v>
      </c>
      <c r="N75" s="10">
        <f t="shared" si="39"/>
        <v>37.686672815924396</v>
      </c>
      <c r="O75" s="11">
        <f>AVERAGE(C75:N75)</f>
        <v>35.82758649726366</v>
      </c>
      <c r="P75" s="20">
        <f>O75/O74-1</f>
        <v>0.020201858383736893</v>
      </c>
    </row>
    <row r="76" spans="2:16" s="76" customFormat="1" ht="14.25">
      <c r="B76" s="6">
        <v>2023</v>
      </c>
      <c r="C76" s="9">
        <f t="shared" si="24"/>
        <v>37.11210122760122</v>
      </c>
      <c r="D76" s="10">
        <f t="shared" si="24"/>
        <v>36.74469069790237</v>
      </c>
      <c r="E76" s="10">
        <f aca="true" t="shared" si="40" ref="E76:M76">E30*$O$58/E99</f>
        <v>36.416294394793084</v>
      </c>
      <c r="F76" s="10">
        <f t="shared" si="40"/>
        <v>36.5690502877768</v>
      </c>
      <c r="G76" s="10">
        <f t="shared" si="40"/>
        <v>37.441187945998074</v>
      </c>
      <c r="H76" s="10">
        <f t="shared" si="40"/>
        <v>37.615299263708586</v>
      </c>
      <c r="I76" s="10">
        <f t="shared" si="40"/>
        <v>37.7506192513369</v>
      </c>
      <c r="J76" s="10">
        <f t="shared" si="40"/>
        <v>37.684666504901486</v>
      </c>
      <c r="K76" s="10">
        <f t="shared" si="40"/>
        <v>37.4556356357322</v>
      </c>
      <c r="L76" s="10">
        <f t="shared" si="40"/>
        <v>37.225802396931925</v>
      </c>
      <c r="M76" s="10">
        <f t="shared" si="40"/>
        <v>37.083583476599806</v>
      </c>
      <c r="N76" s="10">
        <f t="shared" si="39"/>
        <v>0</v>
      </c>
      <c r="O76" s="11">
        <f>AVERAGE(C76:N76)</f>
        <v>34.09157759027354</v>
      </c>
      <c r="P76" s="20">
        <f>O76/O75-1</f>
        <v>-0.04845453117872478</v>
      </c>
    </row>
    <row r="77" spans="2:16" s="76" customFormat="1" ht="15" thickBot="1">
      <c r="B77" s="7">
        <v>2024</v>
      </c>
      <c r="C77" s="12">
        <f>C31*$O$58/C100</f>
        <v>36.57702487046632</v>
      </c>
      <c r="D77" s="13">
        <f>D31*$O$58/D100</f>
        <v>36.34420284564261</v>
      </c>
      <c r="E77" s="13">
        <f>E31*$O$58/E100</f>
        <v>36.3374</v>
      </c>
      <c r="F77" s="13"/>
      <c r="G77" s="13"/>
      <c r="H77" s="13"/>
      <c r="I77" s="13"/>
      <c r="J77" s="13"/>
      <c r="K77" s="13"/>
      <c r="L77" s="13"/>
      <c r="M77" s="13"/>
      <c r="N77" s="13"/>
      <c r="O77" s="14"/>
      <c r="P77" s="21"/>
    </row>
    <row r="78" spans="2:16" ht="14.25">
      <c r="B78" s="19" t="s">
        <v>26</v>
      </c>
      <c r="O78" s="41"/>
      <c r="P78" s="22"/>
    </row>
    <row r="79" spans="13:16" ht="14.25">
      <c r="M79" s="42"/>
      <c r="N79" s="42"/>
      <c r="O79" s="41"/>
      <c r="P79" s="22"/>
    </row>
    <row r="80" spans="14:16" ht="15" thickBot="1">
      <c r="N80" s="42"/>
      <c r="P80" s="22"/>
    </row>
    <row r="81" spans="6:16" ht="15" thickBot="1">
      <c r="F81" s="66" t="s">
        <v>27</v>
      </c>
      <c r="G81" s="67"/>
      <c r="H81" s="67"/>
      <c r="I81" s="67"/>
      <c r="J81" s="68"/>
      <c r="P81" s="22"/>
    </row>
    <row r="82" spans="2:16" ht="15" thickBot="1">
      <c r="B82" t="s">
        <v>15</v>
      </c>
      <c r="P82" s="22"/>
    </row>
    <row r="83" spans="2:16" ht="15" thickBot="1">
      <c r="B83" s="3" t="s">
        <v>0</v>
      </c>
      <c r="C83" s="53" t="s">
        <v>1</v>
      </c>
      <c r="D83" s="53" t="s">
        <v>2</v>
      </c>
      <c r="E83" s="53" t="s">
        <v>3</v>
      </c>
      <c r="F83" s="53" t="s">
        <v>4</v>
      </c>
      <c r="G83" s="53" t="s">
        <v>5</v>
      </c>
      <c r="H83" s="53" t="s">
        <v>6</v>
      </c>
      <c r="I83" s="53" t="s">
        <v>7</v>
      </c>
      <c r="J83" s="53" t="s">
        <v>8</v>
      </c>
      <c r="K83" s="53" t="s">
        <v>9</v>
      </c>
      <c r="L83" s="53" t="s">
        <v>10</v>
      </c>
      <c r="M83" s="53" t="s">
        <v>11</v>
      </c>
      <c r="N83" s="53" t="s">
        <v>12</v>
      </c>
      <c r="O83" s="5" t="s">
        <v>14</v>
      </c>
      <c r="P83" s="23" t="s">
        <v>13</v>
      </c>
    </row>
    <row r="84" spans="2:16" ht="14.25">
      <c r="B84" s="6">
        <v>2008</v>
      </c>
      <c r="C84" s="9"/>
      <c r="D84" s="10"/>
      <c r="E84" s="10">
        <v>31.85981892721801</v>
      </c>
      <c r="F84" s="10">
        <v>31.965075662916735</v>
      </c>
      <c r="G84" s="10">
        <v>32.24406942019047</v>
      </c>
      <c r="H84" s="10">
        <v>32.65748744233245</v>
      </c>
      <c r="I84" s="10">
        <v>32.80332508818009</v>
      </c>
      <c r="J84" s="10">
        <v>33.13684944346642</v>
      </c>
      <c r="K84" s="10">
        <v>33.33594953388449</v>
      </c>
      <c r="L84" s="10">
        <v>33.44627888335183</v>
      </c>
      <c r="M84" s="10">
        <v>33.5086339881025</v>
      </c>
      <c r="N84" s="10">
        <v>33.820384148787056</v>
      </c>
      <c r="O84" s="8">
        <f aca="true" t="shared" si="41" ref="O84:O97">AVERAGE(C84:N84)</f>
        <v>32.87778725384301</v>
      </c>
      <c r="P84" s="24"/>
    </row>
    <row r="85" spans="2:16" ht="14.25">
      <c r="B85" s="6">
        <v>2009</v>
      </c>
      <c r="C85" s="9">
        <v>34.087964525081404</v>
      </c>
      <c r="D85" s="10">
        <v>33.996657477246366</v>
      </c>
      <c r="E85" s="10">
        <v>34.257897086329955</v>
      </c>
      <c r="F85" s="10">
        <v>34.24394739846626</v>
      </c>
      <c r="G85" s="10">
        <v>34.38344427710314</v>
      </c>
      <c r="H85" s="10">
        <v>34.77403553728636</v>
      </c>
      <c r="I85" s="10">
        <v>35.11770512010991</v>
      </c>
      <c r="J85" s="10">
        <v>35.5501454438842</v>
      </c>
      <c r="K85" s="10">
        <v>35.63257541762416</v>
      </c>
      <c r="L85" s="10">
        <v>35.628770957297704</v>
      </c>
      <c r="M85" s="10">
        <v>35.649061412372156</v>
      </c>
      <c r="N85" s="10">
        <v>35.81645766673639</v>
      </c>
      <c r="O85" s="11">
        <f t="shared" si="41"/>
        <v>34.928221859961496</v>
      </c>
      <c r="P85" s="20">
        <f>+O85/O84-1</f>
        <v>0.06236534686131634</v>
      </c>
    </row>
    <row r="86" spans="2:16" ht="14.25">
      <c r="B86" s="6">
        <v>2010</v>
      </c>
      <c r="C86" s="9">
        <v>36.151250175464874</v>
      </c>
      <c r="D86" s="10">
        <v>36.352886572767254</v>
      </c>
      <c r="E86" s="10">
        <v>36.69782430903295</v>
      </c>
      <c r="F86" s="10">
        <v>36.76250013458277</v>
      </c>
      <c r="G86" s="10">
        <v>36.820835192921834</v>
      </c>
      <c r="H86" s="10">
        <v>36.9248237751784</v>
      </c>
      <c r="I86" s="10">
        <v>37.325560262898854</v>
      </c>
      <c r="J86" s="10">
        <v>37.77195027453683</v>
      </c>
      <c r="K86" s="10">
        <v>37.88481593088847</v>
      </c>
      <c r="L86" s="10">
        <v>38.12830139178192</v>
      </c>
      <c r="M86" s="10">
        <v>38.09913386261239</v>
      </c>
      <c r="N86" s="10">
        <v>38.29950210647261</v>
      </c>
      <c r="O86" s="11">
        <f t="shared" si="41"/>
        <v>37.26828199909493</v>
      </c>
      <c r="P86" s="20">
        <f>+O86/O85-1</f>
        <v>0.06699625731064951</v>
      </c>
    </row>
    <row r="87" spans="2:16" ht="14.25">
      <c r="B87" s="6">
        <v>2011</v>
      </c>
      <c r="C87" s="9">
        <v>38.77824588280352</v>
      </c>
      <c r="D87" s="10">
        <v>39.142091152815006</v>
      </c>
      <c r="E87" s="10">
        <v>39.69743393335886</v>
      </c>
      <c r="F87" s="10">
        <v>39.83148219073151</v>
      </c>
      <c r="G87" s="10">
        <v>39.96170049789352</v>
      </c>
      <c r="H87" s="10">
        <v>40.10340865568747</v>
      </c>
      <c r="I87" s="10">
        <v>40.4059747223286</v>
      </c>
      <c r="J87" s="10">
        <v>40.63194178475679</v>
      </c>
      <c r="K87" s="10">
        <v>40.838759096131746</v>
      </c>
      <c r="L87" s="10">
        <v>41.12983531214094</v>
      </c>
      <c r="M87" s="10">
        <v>41.30218307162007</v>
      </c>
      <c r="N87" s="10">
        <v>41.59325928762926</v>
      </c>
      <c r="O87" s="11">
        <f t="shared" si="41"/>
        <v>40.28469296565811</v>
      </c>
      <c r="P87" s="20">
        <f aca="true" t="shared" si="42" ref="P87:P92">O87/O86-1</f>
        <v>0.08093775201755826</v>
      </c>
    </row>
    <row r="88" spans="2:16" ht="14.25">
      <c r="B88" s="6">
        <v>2012</v>
      </c>
      <c r="C88" s="9">
        <v>41.899655304481044</v>
      </c>
      <c r="D88" s="10">
        <v>42.24818077364994</v>
      </c>
      <c r="E88" s="10">
        <v>42.665645346610496</v>
      </c>
      <c r="F88" s="10">
        <v>43.0141708157794</v>
      </c>
      <c r="G88" s="10">
        <v>43.18268862504788</v>
      </c>
      <c r="H88" s="10">
        <v>43.31290693220989</v>
      </c>
      <c r="I88" s="10">
        <v>43.42780543852931</v>
      </c>
      <c r="J88" s="10">
        <v>43.83378016085793</v>
      </c>
      <c r="K88" s="10">
        <v>44.366143240137895</v>
      </c>
      <c r="L88" s="10">
        <v>44.87552661815398</v>
      </c>
      <c r="M88" s="10">
        <v>45.03255457679052</v>
      </c>
      <c r="N88" s="10">
        <v>44.70317885867485</v>
      </c>
      <c r="O88" s="11">
        <f t="shared" si="41"/>
        <v>43.54685305757693</v>
      </c>
      <c r="P88" s="20">
        <f t="shared" si="42"/>
        <v>0.08097765805736068</v>
      </c>
    </row>
    <row r="89" spans="2:16" ht="14.25">
      <c r="B89" s="6">
        <v>2013</v>
      </c>
      <c r="C89" s="9">
        <v>45.553427805438545</v>
      </c>
      <c r="D89" s="10">
        <v>46.005361930294924</v>
      </c>
      <c r="E89" s="10">
        <v>46.30792799693605</v>
      </c>
      <c r="F89" s="10">
        <v>46.51474530831101</v>
      </c>
      <c r="G89" s="10">
        <v>46.664113366526244</v>
      </c>
      <c r="H89" s="10">
        <v>46.86710072769055</v>
      </c>
      <c r="I89" s="10">
        <v>47.22711604749139</v>
      </c>
      <c r="J89" s="10">
        <v>47.71734967445424</v>
      </c>
      <c r="K89" s="10">
        <v>48.36844121026427</v>
      </c>
      <c r="L89" s="10">
        <v>48.766756032171585</v>
      </c>
      <c r="M89" s="10">
        <v>48.866334737648415</v>
      </c>
      <c r="N89" s="10">
        <v>48.513979318268866</v>
      </c>
      <c r="O89" s="11">
        <f t="shared" si="41"/>
        <v>47.28105451295801</v>
      </c>
      <c r="P89" s="20">
        <f t="shared" si="42"/>
        <v>0.08575135040053938</v>
      </c>
    </row>
    <row r="90" spans="2:16" ht="14.25">
      <c r="B90" s="6">
        <v>2014</v>
      </c>
      <c r="C90" s="9">
        <v>49.697433933358866</v>
      </c>
      <c r="D90" s="10">
        <v>50.52087322864803</v>
      </c>
      <c r="E90" s="10">
        <v>50.81577939486787</v>
      </c>
      <c r="F90" s="10">
        <v>50.78513979318268</v>
      </c>
      <c r="G90" s="10">
        <v>50.94599770202987</v>
      </c>
      <c r="H90" s="10">
        <v>51.12217541171964</v>
      </c>
      <c r="I90" s="10">
        <v>51.50517043278436</v>
      </c>
      <c r="J90" s="10">
        <v>51.89199540405974</v>
      </c>
      <c r="K90" s="10">
        <v>52.41286863270776</v>
      </c>
      <c r="L90" s="10">
        <v>52.72309459977019</v>
      </c>
      <c r="M90" s="10">
        <v>52.799693603983144</v>
      </c>
      <c r="N90" s="10">
        <v>52.52010723860588</v>
      </c>
      <c r="O90" s="11">
        <f t="shared" si="41"/>
        <v>51.47836078130984</v>
      </c>
      <c r="P90" s="20">
        <f t="shared" si="42"/>
        <v>0.08877353332298243</v>
      </c>
    </row>
    <row r="91" spans="2:16" ht="14.25">
      <c r="B91" s="6">
        <v>2015</v>
      </c>
      <c r="C91" s="9">
        <v>53.684412102642646</v>
      </c>
      <c r="D91" s="10">
        <v>54.27422443508233</v>
      </c>
      <c r="E91" s="10">
        <v>54.6533895059364</v>
      </c>
      <c r="F91" s="10">
        <v>54.96361547299883</v>
      </c>
      <c r="G91" s="10">
        <v>55.23171198774415</v>
      </c>
      <c r="H91" s="10">
        <v>55.48065875143622</v>
      </c>
      <c r="I91" s="10">
        <v>56.1509000382995</v>
      </c>
      <c r="J91" s="10">
        <v>56.81348142474147</v>
      </c>
      <c r="K91" s="10">
        <v>57.204136346227486</v>
      </c>
      <c r="L91" s="10">
        <v>57.54883186518573</v>
      </c>
      <c r="M91" s="10">
        <v>57.793948678667164</v>
      </c>
      <c r="N91" s="10">
        <v>57.47606281118344</v>
      </c>
      <c r="O91" s="11">
        <f t="shared" si="41"/>
        <v>55.93961445167877</v>
      </c>
      <c r="P91" s="20">
        <f t="shared" si="42"/>
        <v>0.08666269870793308</v>
      </c>
    </row>
    <row r="92" spans="2:16" ht="14.25">
      <c r="B92" s="6">
        <v>2016</v>
      </c>
      <c r="C92" s="9">
        <v>58.88165453849099</v>
      </c>
      <c r="D92" s="10">
        <v>59.82382229031021</v>
      </c>
      <c r="E92" s="10">
        <v>60.44427422443506</v>
      </c>
      <c r="F92" s="10">
        <v>60.72003063960167</v>
      </c>
      <c r="G92" s="10">
        <v>61.3060130218307</v>
      </c>
      <c r="H92" s="10">
        <v>61.55112983531213</v>
      </c>
      <c r="I92" s="10">
        <v>61.79241669858291</v>
      </c>
      <c r="J92" s="10">
        <v>62.144772117962454</v>
      </c>
      <c r="K92" s="10">
        <v>62.29797012638835</v>
      </c>
      <c r="L92" s="10">
        <v>62.41286863270778</v>
      </c>
      <c r="M92" s="10">
        <v>62.47414783607814</v>
      </c>
      <c r="N92" s="10">
        <v>62.13328226733053</v>
      </c>
      <c r="O92" s="11">
        <f t="shared" si="41"/>
        <v>61.33186518575258</v>
      </c>
      <c r="P92" s="20">
        <f t="shared" si="42"/>
        <v>0.096394134763508</v>
      </c>
    </row>
    <row r="93" spans="2:16" ht="17.25" customHeight="1">
      <c r="B93" s="6">
        <v>2017</v>
      </c>
      <c r="C93" s="9">
        <v>63.74952125622368</v>
      </c>
      <c r="D93" s="10">
        <v>64.06740712370741</v>
      </c>
      <c r="E93" s="10">
        <v>64.50019149751054</v>
      </c>
      <c r="F93" s="10">
        <v>64.64189965530448</v>
      </c>
      <c r="G93" s="10">
        <v>64.72615855993872</v>
      </c>
      <c r="H93" s="10">
        <v>64.82190731520491</v>
      </c>
      <c r="I93" s="10">
        <v>65.02872462657986</v>
      </c>
      <c r="J93" s="10">
        <v>65.53044810417465</v>
      </c>
      <c r="K93" s="10">
        <v>65.8828035235542</v>
      </c>
      <c r="L93" s="10">
        <v>66.18536959019534</v>
      </c>
      <c r="M93" s="10">
        <v>66.40750670241287</v>
      </c>
      <c r="N93" s="10">
        <v>66.20451934124858</v>
      </c>
      <c r="O93" s="11">
        <f t="shared" si="41"/>
        <v>65.1455381080046</v>
      </c>
      <c r="P93" s="20">
        <f>O93/O92-1</f>
        <v>0.062180938256186424</v>
      </c>
    </row>
    <row r="94" spans="2:16" ht="17.25" customHeight="1">
      <c r="B94" s="6">
        <v>2018</v>
      </c>
      <c r="C94" s="9">
        <v>68.00076599004214</v>
      </c>
      <c r="D94" s="10">
        <v>68.59823822290312</v>
      </c>
      <c r="E94" s="10">
        <v>68.78973573343549</v>
      </c>
      <c r="F94" s="10">
        <v>68.83569513596325</v>
      </c>
      <c r="G94" s="10">
        <v>69.39486786671776</v>
      </c>
      <c r="H94" s="10">
        <v>70.08042895442361</v>
      </c>
      <c r="I94" s="10">
        <v>70.49789352738416</v>
      </c>
      <c r="J94" s="10">
        <v>70.97280735350442</v>
      </c>
      <c r="K94" s="10">
        <v>71.32516277288396</v>
      </c>
      <c r="L94" s="10">
        <v>71.48985063194179</v>
      </c>
      <c r="M94" s="10">
        <v>71.75028724626581</v>
      </c>
      <c r="N94" s="10">
        <v>71.47453083109922</v>
      </c>
      <c r="O94" s="11">
        <f t="shared" si="41"/>
        <v>70.10085535554704</v>
      </c>
      <c r="P94" s="20">
        <f>O94/O93-1</f>
        <v>0.07606533603770416</v>
      </c>
    </row>
    <row r="95" spans="2:16" ht="17.25" customHeight="1">
      <c r="B95" s="6">
        <v>2019</v>
      </c>
      <c r="C95" s="9">
        <v>73.02566066641135</v>
      </c>
      <c r="D95" s="10">
        <v>73.73803140559174</v>
      </c>
      <c r="E95" s="10">
        <v>74.14400612792035</v>
      </c>
      <c r="F95" s="10">
        <v>74.46189199540406</v>
      </c>
      <c r="G95" s="10">
        <v>74.7567981616239</v>
      </c>
      <c r="H95" s="10">
        <v>75.2355419379548</v>
      </c>
      <c r="I95" s="10">
        <v>75.8100344695519</v>
      </c>
      <c r="J95" s="10">
        <v>76.48027575641517</v>
      </c>
      <c r="K95" s="10">
        <v>76.87476062811183</v>
      </c>
      <c r="L95" s="10">
        <v>77.45308310991956</v>
      </c>
      <c r="M95" s="10">
        <v>77.77862887782459</v>
      </c>
      <c r="N95" s="10">
        <v>77.7556491765607</v>
      </c>
      <c r="O95" s="11">
        <f t="shared" si="41"/>
        <v>75.62619685944084</v>
      </c>
      <c r="P95" s="20">
        <f>O95/O94-1</f>
        <v>0.07881988708796239</v>
      </c>
    </row>
    <row r="96" spans="2:16" ht="17.25" customHeight="1">
      <c r="B96" s="6">
        <v>2020</v>
      </c>
      <c r="C96" s="9">
        <v>79.38337801608579</v>
      </c>
      <c r="D96" s="10">
        <v>79.86978169283798</v>
      </c>
      <c r="E96" s="10">
        <v>80.93450785139791</v>
      </c>
      <c r="F96" s="10">
        <v>82.55074684029105</v>
      </c>
      <c r="G96" s="10">
        <v>83.01800076599001</v>
      </c>
      <c r="H96" s="10">
        <v>83.0333205668326</v>
      </c>
      <c r="I96" s="10">
        <v>83.48908464189962</v>
      </c>
      <c r="J96" s="10">
        <v>83.96782841823052</v>
      </c>
      <c r="K96" s="10">
        <v>84.50402144772113</v>
      </c>
      <c r="L96" s="10">
        <v>84.99425507468399</v>
      </c>
      <c r="M96" s="10">
        <v>85.23554193795478</v>
      </c>
      <c r="N96" s="10">
        <v>85.07468402910759</v>
      </c>
      <c r="O96" s="11">
        <f t="shared" si="41"/>
        <v>83.00459594025274</v>
      </c>
      <c r="P96" s="20">
        <f>O96/O95-1</f>
        <v>0.09756406360781877</v>
      </c>
    </row>
    <row r="97" spans="2:16" s="51" customFormat="1" ht="17.25" customHeight="1">
      <c r="B97" s="6">
        <v>2021</v>
      </c>
      <c r="C97" s="9">
        <v>86.438146304098</v>
      </c>
      <c r="D97" s="10">
        <v>87.1505170432784</v>
      </c>
      <c r="E97" s="10">
        <v>87.686710072769</v>
      </c>
      <c r="F97" s="10">
        <v>88.12715434699344</v>
      </c>
      <c r="G97" s="10">
        <v>88.5292991191114</v>
      </c>
      <c r="H97" s="10">
        <v>89.11911145155108</v>
      </c>
      <c r="I97" s="10">
        <v>89.5825354270394</v>
      </c>
      <c r="J97" s="10">
        <v>90.3446955189582</v>
      </c>
      <c r="K97" s="10">
        <v>90.76216009191876</v>
      </c>
      <c r="L97" s="10">
        <v>91.704327843738</v>
      </c>
      <c r="M97" s="10">
        <v>91.9379548065875</v>
      </c>
      <c r="N97" s="10">
        <v>91.84603600153196</v>
      </c>
      <c r="O97" s="11">
        <f t="shared" si="41"/>
        <v>89.4357206689646</v>
      </c>
      <c r="P97" s="20">
        <f>O97/O96-1</f>
        <v>0.07747914023147628</v>
      </c>
    </row>
    <row r="98" spans="2:16" s="51" customFormat="1" ht="17.25" customHeight="1">
      <c r="B98" s="6">
        <v>2022</v>
      </c>
      <c r="C98" s="9">
        <v>93.48525469168898</v>
      </c>
      <c r="D98" s="10">
        <v>94.86020681731134</v>
      </c>
      <c r="E98" s="10">
        <v>95.90961317502868</v>
      </c>
      <c r="F98" s="10">
        <v>96.38069705093831</v>
      </c>
      <c r="G98" s="10">
        <v>96.82880122558403</v>
      </c>
      <c r="H98" s="10">
        <v>97.39563385675984</v>
      </c>
      <c r="I98" s="10">
        <v>98.1463040980467</v>
      </c>
      <c r="J98" s="10">
        <v>98.95825354270393</v>
      </c>
      <c r="K98" s="10">
        <v>99.7893527384144</v>
      </c>
      <c r="L98" s="10">
        <v>100</v>
      </c>
      <c r="M98" s="10">
        <v>99.72</v>
      </c>
      <c r="N98" s="10">
        <v>99.47</v>
      </c>
      <c r="O98" s="11">
        <f>AVERAGE(C98:N98)</f>
        <v>97.57867643303967</v>
      </c>
      <c r="P98" s="20">
        <f>O98/O97-1</f>
        <v>0.0910481371779317</v>
      </c>
    </row>
    <row r="99" spans="2:16" ht="14.25">
      <c r="B99" s="6">
        <v>2023</v>
      </c>
      <c r="C99" s="9">
        <v>101.01</v>
      </c>
      <c r="D99" s="10">
        <v>102.02</v>
      </c>
      <c r="E99" s="10">
        <v>102.94</v>
      </c>
      <c r="F99" s="10">
        <v>102.51</v>
      </c>
      <c r="G99" s="10">
        <v>103.7</v>
      </c>
      <c r="H99" s="10">
        <v>103.22</v>
      </c>
      <c r="I99" s="10">
        <v>102.85</v>
      </c>
      <c r="J99" s="10">
        <v>103.03</v>
      </c>
      <c r="K99" s="10">
        <v>103.66</v>
      </c>
      <c r="L99" s="10">
        <v>104.3</v>
      </c>
      <c r="M99" s="10">
        <v>104.7</v>
      </c>
      <c r="N99" s="10">
        <v>104.55</v>
      </c>
      <c r="O99" s="11">
        <f>AVERAGE(C99:N99)</f>
        <v>103.2075</v>
      </c>
      <c r="P99" s="20">
        <f>O99/O98-1</f>
        <v>0.05768497557786545</v>
      </c>
    </row>
    <row r="100" spans="2:16" ht="15" thickBot="1">
      <c r="B100" s="7">
        <v>2024</v>
      </c>
      <c r="C100" s="12">
        <v>106.15</v>
      </c>
      <c r="D100" s="13">
        <v>106.83</v>
      </c>
      <c r="E100" s="13">
        <v>106.85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4"/>
      <c r="P100" s="21"/>
    </row>
    <row r="102" ht="14.25">
      <c r="B102" s="19" t="s">
        <v>16</v>
      </c>
    </row>
  </sheetData>
  <sheetProtection/>
  <mergeCells count="5">
    <mergeCell ref="F10:J10"/>
    <mergeCell ref="F35:J35"/>
    <mergeCell ref="F58:J58"/>
    <mergeCell ref="L58:M58"/>
    <mergeCell ref="F81:J81"/>
  </mergeCells>
  <hyperlinks>
    <hyperlink ref="K10" location="'Listado de Datos'!A1" display="Acceda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15:O27 O29 O84:O97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12"/>
  <sheetViews>
    <sheetView showGridLines="0" zoomScalePageLayoutView="0" workbookViewId="0" topLeftCell="A1">
      <pane ySplit="14" topLeftCell="A198" activePane="bottomLeft" state="frozen"/>
      <selection pane="topLeft" activeCell="A1" sqref="A1"/>
      <selection pane="bottomLeft" activeCell="D205" sqref="D205:D207"/>
    </sheetView>
  </sheetViews>
  <sheetFormatPr defaultColWidth="11.421875" defaultRowHeight="15"/>
  <cols>
    <col min="1" max="2" width="11.421875" style="0" customWidth="1"/>
    <col min="3" max="3" width="15.421875" style="0" customWidth="1"/>
    <col min="4" max="5" width="27.7109375" style="0" customWidth="1"/>
    <col min="6" max="6" width="29.57421875" style="0" customWidth="1"/>
    <col min="7" max="7" width="27.7109375" style="0" customWidth="1"/>
  </cols>
  <sheetData>
    <row r="1" spans="3:6" ht="15">
      <c r="C1" s="26"/>
      <c r="D1" s="26"/>
      <c r="E1" s="26"/>
      <c r="F1" s="26"/>
    </row>
    <row r="2" spans="3:6" ht="15">
      <c r="C2" s="26"/>
      <c r="D2" s="26"/>
      <c r="E2" s="26"/>
      <c r="F2" s="26"/>
    </row>
    <row r="3" spans="3:6" ht="15">
      <c r="C3" s="26"/>
      <c r="D3" s="26"/>
      <c r="E3" s="26"/>
      <c r="F3" s="26"/>
    </row>
    <row r="4" spans="3:6" ht="15">
      <c r="C4" s="26"/>
      <c r="D4" s="26"/>
      <c r="E4" s="26"/>
      <c r="F4" s="26"/>
    </row>
    <row r="5" spans="3:6" ht="15">
      <c r="C5" s="26"/>
      <c r="D5" s="26"/>
      <c r="E5" s="26"/>
      <c r="F5" s="26"/>
    </row>
    <row r="6" spans="3:6" ht="15">
      <c r="C6" s="26"/>
      <c r="D6" s="26"/>
      <c r="E6" s="26"/>
      <c r="F6" s="26"/>
    </row>
    <row r="7" spans="3:6" ht="15">
      <c r="C7" s="26"/>
      <c r="D7" s="26"/>
      <c r="E7" s="26"/>
      <c r="F7" s="26"/>
    </row>
    <row r="8" spans="3:6" ht="15">
      <c r="C8" s="26"/>
      <c r="D8" s="26"/>
      <c r="E8" s="26"/>
      <c r="F8" s="26"/>
    </row>
    <row r="9" spans="3:6" ht="14.25">
      <c r="C9" s="26"/>
      <c r="D9" s="26"/>
      <c r="E9" s="26"/>
      <c r="F9" s="26"/>
    </row>
    <row r="10" spans="3:6" ht="15" thickBot="1">
      <c r="C10" s="26"/>
      <c r="D10" s="26"/>
      <c r="E10" s="26"/>
      <c r="F10" s="26"/>
    </row>
    <row r="11" spans="3:6" ht="15" thickBot="1">
      <c r="C11" s="72" t="s">
        <v>20</v>
      </c>
      <c r="D11" s="73"/>
      <c r="E11" s="49"/>
      <c r="F11" s="27" t="s">
        <v>19</v>
      </c>
    </row>
    <row r="14" spans="3:7" s="28" customFormat="1" ht="51.75" customHeight="1">
      <c r="C14" s="29" t="s">
        <v>22</v>
      </c>
      <c r="D14" s="30" t="s">
        <v>17</v>
      </c>
      <c r="E14" s="30" t="s">
        <v>33</v>
      </c>
      <c r="F14" s="31" t="s">
        <v>34</v>
      </c>
      <c r="G14" s="56" t="s">
        <v>35</v>
      </c>
    </row>
    <row r="15" spans="3:7" ht="14.25">
      <c r="C15" s="32">
        <v>39508</v>
      </c>
      <c r="D15" s="35">
        <v>13</v>
      </c>
      <c r="E15" s="35">
        <v>11.180815</v>
      </c>
      <c r="F15" s="38">
        <v>31.85981892721801</v>
      </c>
      <c r="G15" s="57"/>
    </row>
    <row r="16" spans="3:7" ht="14.25">
      <c r="C16" s="33">
        <v>39539</v>
      </c>
      <c r="D16" s="37">
        <v>13</v>
      </c>
      <c r="E16" s="37">
        <v>11.180815</v>
      </c>
      <c r="F16" s="38">
        <v>31.965075662916735</v>
      </c>
      <c r="G16" s="57"/>
    </row>
    <row r="17" spans="3:7" ht="14.25">
      <c r="C17" s="33">
        <v>39569</v>
      </c>
      <c r="D17" s="37">
        <v>13</v>
      </c>
      <c r="E17" s="37">
        <v>11.180815</v>
      </c>
      <c r="F17" s="38">
        <v>32.24406942019047</v>
      </c>
      <c r="G17" s="57"/>
    </row>
    <row r="18" spans="3:7" ht="14.25">
      <c r="C18" s="33">
        <v>39600</v>
      </c>
      <c r="D18" s="37">
        <v>13</v>
      </c>
      <c r="E18" s="37">
        <v>11.180815</v>
      </c>
      <c r="F18" s="38">
        <v>32.65748744233245</v>
      </c>
      <c r="G18" s="57"/>
    </row>
    <row r="19" spans="3:7" ht="14.25">
      <c r="C19" s="33">
        <v>39630</v>
      </c>
      <c r="D19" s="37">
        <v>13</v>
      </c>
      <c r="E19" s="37">
        <v>11.180815</v>
      </c>
      <c r="F19" s="38">
        <v>32.80332508818009</v>
      </c>
      <c r="G19" s="57"/>
    </row>
    <row r="20" spans="3:7" ht="14.25">
      <c r="C20" s="33">
        <v>39661</v>
      </c>
      <c r="D20" s="37">
        <v>13</v>
      </c>
      <c r="E20" s="37">
        <v>11.180815</v>
      </c>
      <c r="F20" s="38">
        <v>33.13684944346642</v>
      </c>
      <c r="G20" s="57"/>
    </row>
    <row r="21" spans="3:7" ht="14.25">
      <c r="C21" s="33">
        <v>39692</v>
      </c>
      <c r="D21" s="37">
        <v>13</v>
      </c>
      <c r="E21" s="37">
        <v>11.180815</v>
      </c>
      <c r="F21" s="38">
        <v>33.33594953388449</v>
      </c>
      <c r="G21" s="57"/>
    </row>
    <row r="22" spans="3:7" ht="14.25">
      <c r="C22" s="33">
        <v>39722</v>
      </c>
      <c r="D22" s="37">
        <v>12.5</v>
      </c>
      <c r="E22" s="37">
        <v>10.603715</v>
      </c>
      <c r="F22" s="38">
        <v>33.44627888335183</v>
      </c>
      <c r="G22" s="57"/>
    </row>
    <row r="23" spans="3:7" ht="14.25">
      <c r="C23" s="33">
        <v>39753</v>
      </c>
      <c r="D23" s="37">
        <v>12.5</v>
      </c>
      <c r="E23" s="37">
        <v>10.603715</v>
      </c>
      <c r="F23" s="38">
        <v>33.5086339881025</v>
      </c>
      <c r="G23" s="57"/>
    </row>
    <row r="24" spans="3:7" ht="14.25">
      <c r="C24" s="33">
        <v>39783</v>
      </c>
      <c r="D24" s="37">
        <v>12.5</v>
      </c>
      <c r="E24" s="37">
        <v>10.603715</v>
      </c>
      <c r="F24" s="40">
        <v>33.820384148787056</v>
      </c>
      <c r="G24" s="57"/>
    </row>
    <row r="25" spans="3:7" ht="14.25">
      <c r="C25" s="32">
        <v>39814</v>
      </c>
      <c r="D25" s="35">
        <v>12.5</v>
      </c>
      <c r="E25" s="35">
        <v>10.603715</v>
      </c>
      <c r="F25" s="38">
        <v>34.087964525081404</v>
      </c>
      <c r="G25" s="57"/>
    </row>
    <row r="26" spans="3:7" ht="14.25">
      <c r="C26" s="33">
        <v>39845</v>
      </c>
      <c r="D26" s="37">
        <v>12.5</v>
      </c>
      <c r="E26" s="37">
        <v>10.603715</v>
      </c>
      <c r="F26" s="38">
        <v>33.996657477246366</v>
      </c>
      <c r="G26" s="57"/>
    </row>
    <row r="27" spans="3:7" ht="14.25">
      <c r="C27" s="33">
        <v>39873</v>
      </c>
      <c r="D27" s="37">
        <v>12.5</v>
      </c>
      <c r="E27" s="37">
        <v>10.603715</v>
      </c>
      <c r="F27" s="38">
        <v>34.257897086329955</v>
      </c>
      <c r="G27" s="57"/>
    </row>
    <row r="28" spans="3:7" ht="14.25">
      <c r="C28" s="33">
        <v>39904</v>
      </c>
      <c r="D28" s="37">
        <v>12.5</v>
      </c>
      <c r="E28" s="37">
        <v>10.603715</v>
      </c>
      <c r="F28" s="38">
        <v>34.24394739846626</v>
      </c>
      <c r="G28" s="57"/>
    </row>
    <row r="29" spans="3:7" ht="14.25">
      <c r="C29" s="33">
        <v>39934</v>
      </c>
      <c r="D29" s="37">
        <v>12.5</v>
      </c>
      <c r="E29" s="37">
        <v>10.603715</v>
      </c>
      <c r="F29" s="38">
        <v>34.38344427710314</v>
      </c>
      <c r="G29" s="57"/>
    </row>
    <row r="30" spans="3:7" ht="14.25">
      <c r="C30" s="33">
        <v>39965</v>
      </c>
      <c r="D30" s="37">
        <v>12.5</v>
      </c>
      <c r="E30" s="37">
        <v>10.603715</v>
      </c>
      <c r="F30" s="38">
        <v>34.77403553728636</v>
      </c>
      <c r="G30" s="57"/>
    </row>
    <row r="31" spans="3:7" ht="14.25">
      <c r="C31" s="33">
        <v>39995</v>
      </c>
      <c r="D31" s="37">
        <v>12.5</v>
      </c>
      <c r="E31" s="37">
        <v>10.603715</v>
      </c>
      <c r="F31" s="38">
        <v>35.11770512010991</v>
      </c>
      <c r="G31" s="57"/>
    </row>
    <row r="32" spans="3:7" ht="14.25">
      <c r="C32" s="33">
        <v>40026</v>
      </c>
      <c r="D32" s="37">
        <v>12.5</v>
      </c>
      <c r="E32" s="37">
        <v>10.603715</v>
      </c>
      <c r="F32" s="38">
        <v>35.5501454438842</v>
      </c>
      <c r="G32" s="57"/>
    </row>
    <row r="33" spans="3:7" ht="14.25">
      <c r="C33" s="33">
        <v>40057</v>
      </c>
      <c r="D33" s="37">
        <v>12.5</v>
      </c>
      <c r="E33" s="37">
        <v>10.603715</v>
      </c>
      <c r="F33" s="38">
        <v>35.63257541762416</v>
      </c>
      <c r="G33" s="57"/>
    </row>
    <row r="34" spans="3:7" ht="14.25">
      <c r="C34" s="33">
        <v>40087</v>
      </c>
      <c r="D34" s="37">
        <v>12.5</v>
      </c>
      <c r="E34" s="37">
        <v>10.603715</v>
      </c>
      <c r="F34" s="38">
        <v>35.628770957297704</v>
      </c>
      <c r="G34" s="57"/>
    </row>
    <row r="35" spans="3:7" ht="14.25">
      <c r="C35" s="33">
        <v>40118</v>
      </c>
      <c r="D35" s="37">
        <v>12.5</v>
      </c>
      <c r="E35" s="37">
        <v>10.603715</v>
      </c>
      <c r="F35" s="38">
        <v>35.649061412372156</v>
      </c>
      <c r="G35" s="57"/>
    </row>
    <row r="36" spans="3:7" ht="14.25">
      <c r="C36" s="34">
        <v>40148</v>
      </c>
      <c r="D36" s="39">
        <v>12.5</v>
      </c>
      <c r="E36" s="39">
        <v>10.603715</v>
      </c>
      <c r="F36" s="38">
        <v>35.81645766673639</v>
      </c>
      <c r="G36" s="57"/>
    </row>
    <row r="37" spans="3:7" ht="14.25">
      <c r="C37" s="32">
        <v>40179</v>
      </c>
      <c r="D37" s="37">
        <v>12.5</v>
      </c>
      <c r="E37" s="37">
        <v>10.603715</v>
      </c>
      <c r="F37" s="36">
        <v>36.151250175464874</v>
      </c>
      <c r="G37" s="57"/>
    </row>
    <row r="38" spans="3:7" ht="14.25">
      <c r="C38" s="33">
        <v>40210</v>
      </c>
      <c r="D38" s="37">
        <v>12.5</v>
      </c>
      <c r="E38" s="37">
        <v>10.603715</v>
      </c>
      <c r="F38" s="38">
        <v>36.352886572767254</v>
      </c>
      <c r="G38" s="57"/>
    </row>
    <row r="39" spans="3:7" ht="14.25">
      <c r="C39" s="33">
        <v>40238</v>
      </c>
      <c r="D39" s="37">
        <v>12.5</v>
      </c>
      <c r="E39" s="37">
        <v>10.603715</v>
      </c>
      <c r="F39" s="38">
        <v>36.69782430903295</v>
      </c>
      <c r="G39" s="57"/>
    </row>
    <row r="40" spans="3:7" ht="14.25">
      <c r="C40" s="33">
        <v>40269</v>
      </c>
      <c r="D40" s="37">
        <v>12.5</v>
      </c>
      <c r="E40" s="37">
        <v>10.603715</v>
      </c>
      <c r="F40" s="38">
        <v>36.76250013458277</v>
      </c>
      <c r="G40" s="57"/>
    </row>
    <row r="41" spans="3:7" ht="14.25">
      <c r="C41" s="33">
        <v>40299</v>
      </c>
      <c r="D41" s="37">
        <v>12.5</v>
      </c>
      <c r="E41" s="37">
        <v>10.603715</v>
      </c>
      <c r="F41" s="38">
        <v>36.820835192921834</v>
      </c>
      <c r="G41" s="57"/>
    </row>
    <row r="42" spans="3:7" ht="14.25">
      <c r="C42" s="33">
        <v>40330</v>
      </c>
      <c r="D42" s="37">
        <v>12.5</v>
      </c>
      <c r="E42" s="37">
        <v>10.603715</v>
      </c>
      <c r="F42" s="38">
        <v>36.9248237751784</v>
      </c>
      <c r="G42" s="57"/>
    </row>
    <row r="43" spans="3:7" ht="14.25">
      <c r="C43" s="33">
        <v>40360</v>
      </c>
      <c r="D43" s="37">
        <v>12.5</v>
      </c>
      <c r="E43" s="37">
        <v>10.603715</v>
      </c>
      <c r="F43" s="38">
        <v>37.325560262898854</v>
      </c>
      <c r="G43" s="57"/>
    </row>
    <row r="44" spans="3:7" ht="14.25">
      <c r="C44" s="33">
        <v>40391</v>
      </c>
      <c r="D44" s="37">
        <v>12.5</v>
      </c>
      <c r="E44" s="37">
        <v>10.603715</v>
      </c>
      <c r="F44" s="38">
        <v>37.77195027453683</v>
      </c>
      <c r="G44" s="57"/>
    </row>
    <row r="45" spans="3:7" ht="14.25">
      <c r="C45" s="33">
        <v>40422</v>
      </c>
      <c r="D45" s="37">
        <v>13</v>
      </c>
      <c r="E45" s="37">
        <v>10.953955</v>
      </c>
      <c r="F45" s="38">
        <v>37.88481593088847</v>
      </c>
      <c r="G45" s="57"/>
    </row>
    <row r="46" spans="3:7" ht="14.25">
      <c r="C46" s="33">
        <v>40452</v>
      </c>
      <c r="D46" s="37">
        <v>13</v>
      </c>
      <c r="E46" s="37">
        <v>10.953955</v>
      </c>
      <c r="F46" s="38">
        <v>38.12830139178192</v>
      </c>
      <c r="G46" s="57"/>
    </row>
    <row r="47" spans="3:7" ht="14.25">
      <c r="C47" s="33">
        <v>40483</v>
      </c>
      <c r="D47" s="37">
        <v>13</v>
      </c>
      <c r="E47" s="37">
        <v>10.953955</v>
      </c>
      <c r="F47" s="38">
        <v>38.09913386261239</v>
      </c>
      <c r="G47" s="57"/>
    </row>
    <row r="48" spans="3:7" ht="14.25">
      <c r="C48" s="34">
        <v>40513</v>
      </c>
      <c r="D48" s="37">
        <v>13</v>
      </c>
      <c r="E48" s="37">
        <v>10.953955</v>
      </c>
      <c r="F48" s="40">
        <v>38.29950210647261</v>
      </c>
      <c r="G48" s="57"/>
    </row>
    <row r="49" spans="3:7" ht="14.25">
      <c r="C49" s="32">
        <v>40544</v>
      </c>
      <c r="D49" s="35">
        <v>13</v>
      </c>
      <c r="E49" s="35">
        <v>10.953955</v>
      </c>
      <c r="F49" s="38">
        <v>38.77824588280352</v>
      </c>
      <c r="G49" s="57"/>
    </row>
    <row r="50" spans="3:7" ht="14.25">
      <c r="C50" s="33">
        <v>40575</v>
      </c>
      <c r="D50" s="37">
        <v>13</v>
      </c>
      <c r="E50" s="37">
        <v>10.953955</v>
      </c>
      <c r="F50" s="38">
        <v>39.142091152815006</v>
      </c>
      <c r="G50" s="57"/>
    </row>
    <row r="51" spans="3:7" ht="14.25">
      <c r="C51" s="33">
        <v>40603</v>
      </c>
      <c r="D51" s="37">
        <v>13</v>
      </c>
      <c r="E51" s="37">
        <v>10.953955</v>
      </c>
      <c r="F51" s="38">
        <v>39.69743393335886</v>
      </c>
      <c r="G51" s="57"/>
    </row>
    <row r="52" spans="3:7" ht="14.25">
      <c r="C52" s="33">
        <v>40634</v>
      </c>
      <c r="D52" s="37">
        <v>13</v>
      </c>
      <c r="E52" s="37">
        <v>10.953955</v>
      </c>
      <c r="F52" s="38">
        <v>39.83148219073151</v>
      </c>
      <c r="G52" s="57"/>
    </row>
    <row r="53" spans="3:7" ht="14.25">
      <c r="C53" s="33">
        <v>40664</v>
      </c>
      <c r="D53" s="37">
        <v>13</v>
      </c>
      <c r="E53" s="37">
        <v>10.953955</v>
      </c>
      <c r="F53" s="38">
        <v>39.96170049789352</v>
      </c>
      <c r="G53" s="57"/>
    </row>
    <row r="54" spans="3:7" ht="14.25">
      <c r="C54" s="33">
        <v>40695</v>
      </c>
      <c r="D54" s="37">
        <v>13</v>
      </c>
      <c r="E54" s="37">
        <v>10.953955</v>
      </c>
      <c r="F54" s="38">
        <v>40.10340865568747</v>
      </c>
      <c r="G54" s="57"/>
    </row>
    <row r="55" spans="3:7" ht="14.25">
      <c r="C55" s="33">
        <v>40725</v>
      </c>
      <c r="D55" s="37">
        <v>13</v>
      </c>
      <c r="E55" s="37">
        <v>10.953955</v>
      </c>
      <c r="F55" s="38">
        <v>40.4059747223286</v>
      </c>
      <c r="G55" s="57"/>
    </row>
    <row r="56" spans="3:7" ht="14.25">
      <c r="C56" s="33">
        <v>40756</v>
      </c>
      <c r="D56" s="37">
        <v>13</v>
      </c>
      <c r="E56" s="37">
        <v>10.953955</v>
      </c>
      <c r="F56" s="38">
        <v>40.63194178475679</v>
      </c>
      <c r="G56" s="57"/>
    </row>
    <row r="57" spans="3:7" ht="14.25">
      <c r="C57" s="33">
        <v>40787</v>
      </c>
      <c r="D57" s="37">
        <v>13</v>
      </c>
      <c r="E57" s="37">
        <v>10.953955</v>
      </c>
      <c r="F57" s="38">
        <v>40.838759096131746</v>
      </c>
      <c r="G57" s="57"/>
    </row>
    <row r="58" spans="3:7" ht="14.25">
      <c r="C58" s="33">
        <v>40817</v>
      </c>
      <c r="D58" s="37">
        <v>15</v>
      </c>
      <c r="E58" s="37">
        <v>12.82555</v>
      </c>
      <c r="F58" s="38">
        <v>41.12983531214094</v>
      </c>
      <c r="G58" s="57"/>
    </row>
    <row r="59" spans="3:7" ht="14.25">
      <c r="C59" s="33">
        <v>40848</v>
      </c>
      <c r="D59" s="37">
        <v>15</v>
      </c>
      <c r="E59" s="37">
        <v>12.82555</v>
      </c>
      <c r="F59" s="38">
        <v>41.30218307162007</v>
      </c>
      <c r="G59" s="57"/>
    </row>
    <row r="60" spans="3:7" ht="14.25">
      <c r="C60" s="34">
        <v>40878</v>
      </c>
      <c r="D60" s="39">
        <v>15</v>
      </c>
      <c r="E60" s="39">
        <v>12.82555</v>
      </c>
      <c r="F60" s="38">
        <v>41.59325928762926</v>
      </c>
      <c r="G60" s="57"/>
    </row>
    <row r="61" spans="3:7" ht="14.25">
      <c r="C61" s="32">
        <v>40909</v>
      </c>
      <c r="D61" s="37">
        <v>15</v>
      </c>
      <c r="E61" s="37">
        <v>12.82555</v>
      </c>
      <c r="F61" s="36">
        <v>41.899655304481044</v>
      </c>
      <c r="G61" s="57"/>
    </row>
    <row r="62" spans="3:7" ht="14.25">
      <c r="C62" s="33">
        <v>40940</v>
      </c>
      <c r="D62" s="37">
        <v>15</v>
      </c>
      <c r="E62" s="37">
        <v>12.82555</v>
      </c>
      <c r="F62" s="38">
        <v>42.24818077364994</v>
      </c>
      <c r="G62" s="57"/>
    </row>
    <row r="63" spans="3:7" ht="14.25">
      <c r="C63" s="33">
        <v>40969</v>
      </c>
      <c r="D63" s="37">
        <v>15</v>
      </c>
      <c r="E63" s="37">
        <v>12.82555</v>
      </c>
      <c r="F63" s="38">
        <v>42.665645346610496</v>
      </c>
      <c r="G63" s="57"/>
    </row>
    <row r="64" spans="3:7" ht="14.25">
      <c r="C64" s="33">
        <v>41000</v>
      </c>
      <c r="D64" s="37">
        <v>15.5</v>
      </c>
      <c r="E64" s="37">
        <v>13.22355</v>
      </c>
      <c r="F64" s="38">
        <v>43.0141708157794</v>
      </c>
      <c r="G64" s="57"/>
    </row>
    <row r="65" spans="3:7" ht="14.25">
      <c r="C65" s="33">
        <v>41030</v>
      </c>
      <c r="D65" s="37">
        <v>15.5</v>
      </c>
      <c r="E65" s="37">
        <v>13.22355</v>
      </c>
      <c r="F65" s="38">
        <v>43.18268862504788</v>
      </c>
      <c r="G65" s="57"/>
    </row>
    <row r="66" spans="3:7" ht="14.25">
      <c r="C66" s="33">
        <v>41061</v>
      </c>
      <c r="D66" s="37">
        <v>15.5</v>
      </c>
      <c r="E66" s="37">
        <v>13.22355</v>
      </c>
      <c r="F66" s="38">
        <v>43.31290693220989</v>
      </c>
      <c r="G66" s="57"/>
    </row>
    <row r="67" spans="3:7" ht="14.25">
      <c r="C67" s="33">
        <v>41091</v>
      </c>
      <c r="D67" s="37">
        <v>15.5</v>
      </c>
      <c r="E67" s="37">
        <v>13.22355</v>
      </c>
      <c r="F67" s="38">
        <v>43.42780543852931</v>
      </c>
      <c r="G67" s="57"/>
    </row>
    <row r="68" spans="3:7" ht="14.25">
      <c r="C68" s="33">
        <v>41122</v>
      </c>
      <c r="D68" s="37">
        <v>15.5</v>
      </c>
      <c r="E68" s="37">
        <v>13.22355</v>
      </c>
      <c r="F68" s="38">
        <v>43.83378016085793</v>
      </c>
      <c r="G68" s="57"/>
    </row>
    <row r="69" spans="3:7" ht="14.25">
      <c r="C69" s="33">
        <v>41153</v>
      </c>
      <c r="D69" s="37">
        <v>15.5</v>
      </c>
      <c r="E69" s="37">
        <v>13.22355</v>
      </c>
      <c r="F69" s="38">
        <v>44.366143240137895</v>
      </c>
      <c r="G69" s="57"/>
    </row>
    <row r="70" spans="3:7" ht="14.25">
      <c r="C70" s="33">
        <v>41183</v>
      </c>
      <c r="D70" s="37">
        <v>15.5</v>
      </c>
      <c r="E70" s="37">
        <v>13.22355</v>
      </c>
      <c r="F70" s="38">
        <v>44.87552661815398</v>
      </c>
      <c r="G70" s="57"/>
    </row>
    <row r="71" spans="3:7" ht="14.25">
      <c r="C71" s="33">
        <v>41214</v>
      </c>
      <c r="D71" s="37">
        <v>15.5</v>
      </c>
      <c r="E71" s="37">
        <v>13.22355</v>
      </c>
      <c r="F71" s="38">
        <v>45.03255457679052</v>
      </c>
      <c r="G71" s="57"/>
    </row>
    <row r="72" spans="3:7" ht="14.25">
      <c r="C72" s="34">
        <v>41244</v>
      </c>
      <c r="D72" s="37">
        <v>15.5</v>
      </c>
      <c r="E72" s="37">
        <v>13.22355</v>
      </c>
      <c r="F72" s="40">
        <v>44.70317885867485</v>
      </c>
      <c r="G72" s="57"/>
    </row>
    <row r="73" spans="3:7" ht="14.25">
      <c r="C73" s="32">
        <v>41275</v>
      </c>
      <c r="D73" s="35">
        <v>15.5</v>
      </c>
      <c r="E73" s="35">
        <v>13.22355</v>
      </c>
      <c r="F73" s="36">
        <v>45.553427805438545</v>
      </c>
      <c r="G73" s="57"/>
    </row>
    <row r="74" spans="3:7" ht="14.25">
      <c r="C74" s="33">
        <v>41306</v>
      </c>
      <c r="D74" s="37">
        <v>15.5</v>
      </c>
      <c r="E74" s="37">
        <v>13.22355</v>
      </c>
      <c r="F74" s="38">
        <v>46.005361930294924</v>
      </c>
      <c r="G74" s="57"/>
    </row>
    <row r="75" spans="3:7" ht="14.25">
      <c r="C75" s="33">
        <v>41334</v>
      </c>
      <c r="D75" s="37">
        <v>15.5</v>
      </c>
      <c r="E75" s="37">
        <v>13.22355</v>
      </c>
      <c r="F75" s="38">
        <v>46.30792799693605</v>
      </c>
      <c r="G75" s="57"/>
    </row>
    <row r="76" spans="3:7" ht="14.25">
      <c r="C76" s="33">
        <v>41365</v>
      </c>
      <c r="D76" s="37">
        <v>15.5</v>
      </c>
      <c r="E76" s="37">
        <v>13.22355</v>
      </c>
      <c r="F76" s="38">
        <v>46.51474530831101</v>
      </c>
      <c r="G76" s="57"/>
    </row>
    <row r="77" spans="3:7" ht="14.25">
      <c r="C77" s="33">
        <v>41395</v>
      </c>
      <c r="D77" s="37">
        <v>15.5</v>
      </c>
      <c r="E77" s="37">
        <v>13.22355</v>
      </c>
      <c r="F77" s="38">
        <v>46.664113366526244</v>
      </c>
      <c r="G77" s="57"/>
    </row>
    <row r="78" spans="3:7" ht="14.25">
      <c r="C78" s="33">
        <v>41426</v>
      </c>
      <c r="D78" s="37">
        <v>15.5</v>
      </c>
      <c r="E78" s="37">
        <v>13.22355</v>
      </c>
      <c r="F78" s="38">
        <v>46.86710072769055</v>
      </c>
      <c r="G78" s="57"/>
    </row>
    <row r="79" spans="3:7" ht="14.25">
      <c r="C79" s="33">
        <v>41456</v>
      </c>
      <c r="D79" s="37">
        <v>15.5</v>
      </c>
      <c r="E79" s="37">
        <v>13.22355</v>
      </c>
      <c r="F79" s="38">
        <v>47.22711604749139</v>
      </c>
      <c r="G79" s="57"/>
    </row>
    <row r="80" spans="3:7" ht="14.25">
      <c r="C80" s="33">
        <v>41487</v>
      </c>
      <c r="D80" s="37">
        <v>16.5</v>
      </c>
      <c r="E80" s="37">
        <v>13.861344999999998</v>
      </c>
      <c r="F80" s="38">
        <v>47.71734967445424</v>
      </c>
      <c r="G80" s="57"/>
    </row>
    <row r="81" spans="3:7" ht="14.25">
      <c r="C81" s="33">
        <v>41518</v>
      </c>
      <c r="D81" s="37">
        <v>16.5</v>
      </c>
      <c r="E81" s="37">
        <v>13.861344999999998</v>
      </c>
      <c r="F81" s="38">
        <v>48.36844121026427</v>
      </c>
      <c r="G81" s="57"/>
    </row>
    <row r="82" spans="3:7" ht="14.25">
      <c r="C82" s="33">
        <v>41548</v>
      </c>
      <c r="D82" s="37">
        <v>16.5</v>
      </c>
      <c r="E82" s="37">
        <v>13.861344999999998</v>
      </c>
      <c r="F82" s="38">
        <v>48.766756032171585</v>
      </c>
      <c r="G82" s="57"/>
    </row>
    <row r="83" spans="3:7" ht="14.25">
      <c r="C83" s="33">
        <v>41579</v>
      </c>
      <c r="D83" s="37">
        <v>16.5</v>
      </c>
      <c r="E83" s="37">
        <v>13.861344999999998</v>
      </c>
      <c r="F83" s="38">
        <v>48.866334737648415</v>
      </c>
      <c r="G83" s="57"/>
    </row>
    <row r="84" spans="3:7" ht="14.25">
      <c r="C84" s="34">
        <v>41609</v>
      </c>
      <c r="D84" s="39">
        <v>16.5</v>
      </c>
      <c r="E84" s="39">
        <v>13.861344999999998</v>
      </c>
      <c r="F84" s="40">
        <v>48.513979318268866</v>
      </c>
      <c r="G84" s="57"/>
    </row>
    <row r="85" spans="3:7" ht="14.25">
      <c r="C85" s="32">
        <v>41640</v>
      </c>
      <c r="D85" s="35">
        <v>16.5</v>
      </c>
      <c r="E85" s="35">
        <v>13.861344999999998</v>
      </c>
      <c r="F85" s="36">
        <v>49.697433933358866</v>
      </c>
      <c r="G85" s="57"/>
    </row>
    <row r="86" spans="3:7" ht="14.25">
      <c r="C86" s="33">
        <v>41671</v>
      </c>
      <c r="D86" s="37">
        <v>16.5</v>
      </c>
      <c r="E86" s="37">
        <v>13.861344999999998</v>
      </c>
      <c r="F86" s="38">
        <v>50.52087322864803</v>
      </c>
      <c r="G86" s="57"/>
    </row>
    <row r="87" spans="3:7" ht="14.25">
      <c r="C87" s="33">
        <v>41699</v>
      </c>
      <c r="D87" s="37">
        <v>16.5</v>
      </c>
      <c r="E87" s="37">
        <v>13.861344999999998</v>
      </c>
      <c r="F87" s="38">
        <v>50.81577939486787</v>
      </c>
      <c r="G87" s="57"/>
    </row>
    <row r="88" spans="3:7" ht="14.25">
      <c r="C88" s="33">
        <v>41730</v>
      </c>
      <c r="D88" s="37">
        <v>18</v>
      </c>
      <c r="E88" s="37">
        <v>15.26131</v>
      </c>
      <c r="F88" s="38">
        <v>50.78513979318268</v>
      </c>
      <c r="G88" s="57"/>
    </row>
    <row r="89" spans="3:7" ht="14.25">
      <c r="C89" s="33">
        <v>41760</v>
      </c>
      <c r="D89" s="37">
        <v>18</v>
      </c>
      <c r="E89" s="37">
        <v>15.26131</v>
      </c>
      <c r="F89" s="38">
        <v>50.94599770202987</v>
      </c>
      <c r="G89" s="57"/>
    </row>
    <row r="90" spans="3:7" ht="14.25">
      <c r="C90" s="33">
        <v>41791</v>
      </c>
      <c r="D90" s="37">
        <v>18</v>
      </c>
      <c r="E90" s="37">
        <v>15.26131</v>
      </c>
      <c r="F90" s="38">
        <v>51.12217541171964</v>
      </c>
      <c r="G90" s="57"/>
    </row>
    <row r="91" spans="3:7" ht="14.25">
      <c r="C91" s="33">
        <v>41821</v>
      </c>
      <c r="D91" s="37">
        <v>18</v>
      </c>
      <c r="E91" s="37">
        <v>15.26131</v>
      </c>
      <c r="F91" s="38">
        <v>51.50517043278436</v>
      </c>
      <c r="G91" s="57"/>
    </row>
    <row r="92" spans="3:7" ht="14.25">
      <c r="C92" s="33">
        <v>41852</v>
      </c>
      <c r="D92" s="37">
        <v>18</v>
      </c>
      <c r="E92" s="37">
        <v>15.26131</v>
      </c>
      <c r="F92" s="38">
        <v>51.89199540405974</v>
      </c>
      <c r="G92" s="57"/>
    </row>
    <row r="93" spans="3:7" ht="14.25">
      <c r="C93" s="33">
        <v>41883</v>
      </c>
      <c r="D93" s="37">
        <v>19</v>
      </c>
      <c r="E93" s="37">
        <v>16.178700000000003</v>
      </c>
      <c r="F93" s="38">
        <v>52.41286863270776</v>
      </c>
      <c r="G93" s="57"/>
    </row>
    <row r="94" spans="3:7" ht="14.25">
      <c r="C94" s="33">
        <v>41913</v>
      </c>
      <c r="D94" s="37">
        <v>19</v>
      </c>
      <c r="E94" s="37">
        <v>16.178700000000003</v>
      </c>
      <c r="F94" s="38">
        <v>52.72309459977019</v>
      </c>
      <c r="G94" s="57"/>
    </row>
    <row r="95" spans="3:7" ht="14.25">
      <c r="C95" s="33">
        <v>41944</v>
      </c>
      <c r="D95" s="37">
        <v>19</v>
      </c>
      <c r="E95" s="37">
        <v>16.178700000000003</v>
      </c>
      <c r="F95" s="38">
        <v>52.799693603983144</v>
      </c>
      <c r="G95" s="57"/>
    </row>
    <row r="96" spans="3:7" ht="14.25">
      <c r="C96" s="34">
        <v>41974</v>
      </c>
      <c r="D96" s="39">
        <v>19</v>
      </c>
      <c r="E96" s="39">
        <v>16.178700000000003</v>
      </c>
      <c r="F96" s="40">
        <v>52.52010723860588</v>
      </c>
      <c r="G96" s="57"/>
    </row>
    <row r="97" spans="3:7" ht="14.25">
      <c r="C97" s="32">
        <v>42005</v>
      </c>
      <c r="D97" s="37">
        <v>19</v>
      </c>
      <c r="E97" s="37">
        <v>16.178700000000003</v>
      </c>
      <c r="F97" s="36">
        <v>53.684412102642646</v>
      </c>
      <c r="G97" s="57"/>
    </row>
    <row r="98" spans="3:7" ht="14.25">
      <c r="C98" s="33">
        <v>42036</v>
      </c>
      <c r="D98" s="37">
        <v>19</v>
      </c>
      <c r="E98" s="37">
        <v>16.178700000000003</v>
      </c>
      <c r="F98" s="38">
        <v>54.27422443508233</v>
      </c>
      <c r="G98" s="57"/>
    </row>
    <row r="99" spans="3:7" ht="14.25">
      <c r="C99" s="33">
        <v>42064</v>
      </c>
      <c r="D99" s="37">
        <v>20</v>
      </c>
      <c r="E99" s="37">
        <v>17.021465</v>
      </c>
      <c r="F99" s="38">
        <v>54.6533895059364</v>
      </c>
      <c r="G99" s="57"/>
    </row>
    <row r="100" spans="3:7" ht="14.25">
      <c r="C100" s="33">
        <v>42095</v>
      </c>
      <c r="D100" s="37">
        <v>20</v>
      </c>
      <c r="E100" s="37">
        <v>17.021465</v>
      </c>
      <c r="F100" s="38">
        <v>54.96361547299883</v>
      </c>
      <c r="G100" s="57"/>
    </row>
    <row r="101" spans="3:7" ht="14.25">
      <c r="C101" s="33">
        <v>42125</v>
      </c>
      <c r="D101" s="37">
        <v>20</v>
      </c>
      <c r="E101" s="37">
        <v>17.021465</v>
      </c>
      <c r="F101" s="38">
        <v>55.23171198774415</v>
      </c>
      <c r="G101" s="57"/>
    </row>
    <row r="102" spans="3:7" ht="14.25">
      <c r="C102" s="33">
        <v>42156</v>
      </c>
      <c r="D102" s="37">
        <v>20</v>
      </c>
      <c r="E102" s="37">
        <v>17.021465</v>
      </c>
      <c r="F102" s="38">
        <v>55.48065875143622</v>
      </c>
      <c r="G102" s="57"/>
    </row>
    <row r="103" spans="3:7" ht="14.25">
      <c r="C103" s="33">
        <v>42186</v>
      </c>
      <c r="D103" s="37">
        <v>20</v>
      </c>
      <c r="E103" s="37">
        <v>17.021465</v>
      </c>
      <c r="F103" s="38">
        <v>56.1509000382995</v>
      </c>
      <c r="G103" s="57"/>
    </row>
    <row r="104" spans="3:7" ht="14.25">
      <c r="C104" s="33">
        <v>42217</v>
      </c>
      <c r="D104" s="37">
        <v>20</v>
      </c>
      <c r="E104" s="37">
        <v>17.021465</v>
      </c>
      <c r="F104" s="38">
        <v>56.81348142474147</v>
      </c>
      <c r="G104" s="57"/>
    </row>
    <row r="105" spans="3:7" ht="14.25">
      <c r="C105" s="33">
        <v>42248</v>
      </c>
      <c r="D105" s="37">
        <v>20</v>
      </c>
      <c r="E105" s="37">
        <v>17.021465</v>
      </c>
      <c r="F105" s="38">
        <v>57.204136346227486</v>
      </c>
      <c r="G105" s="57"/>
    </row>
    <row r="106" spans="3:7" ht="14.25">
      <c r="C106" s="33">
        <v>42278</v>
      </c>
      <c r="D106" s="37">
        <v>20</v>
      </c>
      <c r="E106" s="37">
        <v>17.021465</v>
      </c>
      <c r="F106" s="38">
        <v>57.54883186518573</v>
      </c>
      <c r="G106" s="57"/>
    </row>
    <row r="107" spans="3:7" ht="14.25">
      <c r="C107" s="33">
        <v>42309</v>
      </c>
      <c r="D107" s="37">
        <v>20</v>
      </c>
      <c r="E107" s="37">
        <v>17.021465</v>
      </c>
      <c r="F107" s="38">
        <v>57.793948678667164</v>
      </c>
      <c r="G107" s="57"/>
    </row>
    <row r="108" spans="3:7" ht="14.25">
      <c r="C108" s="34">
        <v>42339</v>
      </c>
      <c r="D108" s="39">
        <v>20</v>
      </c>
      <c r="E108" s="39">
        <v>17.021465</v>
      </c>
      <c r="F108" s="40">
        <v>57.47606281118344</v>
      </c>
      <c r="G108" s="57"/>
    </row>
    <row r="109" spans="3:7" ht="14.25">
      <c r="C109" s="32">
        <v>42370</v>
      </c>
      <c r="D109" s="37">
        <v>20</v>
      </c>
      <c r="E109" s="37">
        <v>17.021465</v>
      </c>
      <c r="F109" s="38">
        <v>58.88165453849099</v>
      </c>
      <c r="G109" s="57"/>
    </row>
    <row r="110" spans="3:7" ht="14.25">
      <c r="C110" s="33">
        <v>42401</v>
      </c>
      <c r="D110" s="37">
        <v>20</v>
      </c>
      <c r="E110" s="37">
        <v>17.021465</v>
      </c>
      <c r="F110" s="38">
        <v>59.82382229031021</v>
      </c>
      <c r="G110" s="57"/>
    </row>
    <row r="111" spans="3:7" ht="14.25">
      <c r="C111" s="33">
        <v>42430</v>
      </c>
      <c r="D111" s="37">
        <v>20</v>
      </c>
      <c r="E111" s="37">
        <v>17.021465</v>
      </c>
      <c r="F111" s="38">
        <v>60.44427422443506</v>
      </c>
      <c r="G111" s="57"/>
    </row>
    <row r="112" spans="3:7" ht="14.25">
      <c r="C112" s="33">
        <v>42461</v>
      </c>
      <c r="D112" s="37">
        <v>20</v>
      </c>
      <c r="E112" s="37">
        <v>17.021465</v>
      </c>
      <c r="F112" s="38">
        <v>60.72003063960167</v>
      </c>
      <c r="G112" s="57"/>
    </row>
    <row r="113" spans="3:7" ht="14.25">
      <c r="C113" s="33">
        <v>42491</v>
      </c>
      <c r="D113" s="37">
        <v>20</v>
      </c>
      <c r="E113" s="37">
        <v>17.021465</v>
      </c>
      <c r="F113" s="38">
        <v>61.3060130218307</v>
      </c>
      <c r="G113" s="57"/>
    </row>
    <row r="114" spans="3:7" ht="14.25">
      <c r="C114" s="33">
        <v>42522</v>
      </c>
      <c r="D114" s="37">
        <v>20</v>
      </c>
      <c r="E114" s="37">
        <v>17.021465</v>
      </c>
      <c r="F114" s="38">
        <v>61.55112983531213</v>
      </c>
      <c r="G114" s="57"/>
    </row>
    <row r="115" spans="3:7" ht="14.25">
      <c r="C115" s="33">
        <v>42552</v>
      </c>
      <c r="D115" s="37">
        <v>20</v>
      </c>
      <c r="E115" s="37">
        <v>17.021465</v>
      </c>
      <c r="F115" s="38">
        <v>61.79241669858291</v>
      </c>
      <c r="G115" s="57"/>
    </row>
    <row r="116" spans="3:7" ht="14.25">
      <c r="C116" s="33">
        <v>42583</v>
      </c>
      <c r="D116" s="37">
        <v>20</v>
      </c>
      <c r="E116" s="37">
        <v>17.021465</v>
      </c>
      <c r="F116" s="38">
        <v>62.144772117962454</v>
      </c>
      <c r="G116" s="57"/>
    </row>
    <row r="117" spans="3:7" ht="14.25">
      <c r="C117" s="33">
        <v>42614</v>
      </c>
      <c r="D117" s="37">
        <v>20</v>
      </c>
      <c r="E117" s="37">
        <v>17.021465</v>
      </c>
      <c r="F117" s="38">
        <v>62.29797012638835</v>
      </c>
      <c r="G117" s="57"/>
    </row>
    <row r="118" spans="3:7" ht="14.25">
      <c r="C118" s="33">
        <v>42644</v>
      </c>
      <c r="D118" s="37">
        <v>20</v>
      </c>
      <c r="E118" s="37">
        <v>17.021465</v>
      </c>
      <c r="F118" s="38">
        <v>62.41286863270778</v>
      </c>
      <c r="G118" s="57"/>
    </row>
    <row r="119" spans="3:7" ht="14.25">
      <c r="C119" s="33">
        <v>42675</v>
      </c>
      <c r="D119" s="37">
        <v>21.4</v>
      </c>
      <c r="E119" s="37">
        <v>18.016465</v>
      </c>
      <c r="F119" s="38">
        <v>62.47414783607814</v>
      </c>
      <c r="G119" s="57"/>
    </row>
    <row r="120" spans="3:7" ht="14.25">
      <c r="C120" s="34">
        <v>42705</v>
      </c>
      <c r="D120" s="39">
        <v>21.4</v>
      </c>
      <c r="E120" s="39">
        <v>18.016465</v>
      </c>
      <c r="F120" s="40">
        <v>62.13328226733053</v>
      </c>
      <c r="G120" s="57"/>
    </row>
    <row r="121" spans="3:7" ht="14.25">
      <c r="C121" s="33">
        <v>42736</v>
      </c>
      <c r="D121" s="37">
        <v>21.4</v>
      </c>
      <c r="E121" s="37">
        <v>18.016465</v>
      </c>
      <c r="F121" s="38">
        <v>63.74952125622368</v>
      </c>
      <c r="G121" s="57"/>
    </row>
    <row r="122" spans="3:7" ht="14.25">
      <c r="C122" s="33">
        <v>42767</v>
      </c>
      <c r="D122" s="37">
        <v>21.4</v>
      </c>
      <c r="E122" s="37">
        <v>18.016465</v>
      </c>
      <c r="F122" s="38">
        <v>64.06740712370741</v>
      </c>
      <c r="G122" s="57"/>
    </row>
    <row r="123" spans="3:7" ht="14.25">
      <c r="C123" s="33">
        <v>42795</v>
      </c>
      <c r="D123" s="37">
        <v>21.4</v>
      </c>
      <c r="E123" s="37">
        <v>18.016465</v>
      </c>
      <c r="F123" s="38">
        <v>64.50019149751054</v>
      </c>
      <c r="G123" s="57"/>
    </row>
    <row r="124" spans="3:7" ht="14.25">
      <c r="C124" s="33">
        <v>42826</v>
      </c>
      <c r="D124" s="37">
        <v>21.4</v>
      </c>
      <c r="E124" s="37">
        <v>18.016465</v>
      </c>
      <c r="F124" s="38">
        <v>64.64189965530448</v>
      </c>
      <c r="G124" s="57"/>
    </row>
    <row r="125" spans="3:7" ht="14.25">
      <c r="C125" s="33">
        <v>42856</v>
      </c>
      <c r="D125" s="37">
        <v>21.4</v>
      </c>
      <c r="E125" s="37">
        <v>18.016465</v>
      </c>
      <c r="F125" s="38">
        <v>64.72615855993872</v>
      </c>
      <c r="G125" s="57"/>
    </row>
    <row r="126" spans="3:7" ht="14.25">
      <c r="C126" s="33">
        <v>42887</v>
      </c>
      <c r="D126" s="37">
        <v>21.4</v>
      </c>
      <c r="E126" s="37">
        <v>18.016465</v>
      </c>
      <c r="F126" s="38">
        <v>64.82190731520491</v>
      </c>
      <c r="G126" s="57"/>
    </row>
    <row r="127" spans="3:7" ht="14.25">
      <c r="C127" s="33">
        <v>42917</v>
      </c>
      <c r="D127" s="37">
        <v>21.4</v>
      </c>
      <c r="E127" s="37">
        <v>18.016465</v>
      </c>
      <c r="F127" s="38">
        <v>65.02872462657986</v>
      </c>
      <c r="G127" s="57"/>
    </row>
    <row r="128" spans="3:7" ht="14.25">
      <c r="C128" s="33">
        <v>42948</v>
      </c>
      <c r="D128" s="37">
        <v>21.4</v>
      </c>
      <c r="E128" s="37">
        <v>18.016465</v>
      </c>
      <c r="F128" s="38">
        <v>65.53044810417465</v>
      </c>
      <c r="G128" s="57"/>
    </row>
    <row r="129" spans="3:7" ht="14.25">
      <c r="C129" s="33">
        <v>42979</v>
      </c>
      <c r="D129" s="37">
        <v>21.4</v>
      </c>
      <c r="E129" s="37">
        <v>18.016465</v>
      </c>
      <c r="F129" s="38">
        <v>65.8828035235542</v>
      </c>
      <c r="G129" s="57"/>
    </row>
    <row r="130" spans="3:7" ht="14.25">
      <c r="C130" s="33">
        <v>43009</v>
      </c>
      <c r="D130" s="37">
        <v>21.4</v>
      </c>
      <c r="E130" s="37">
        <v>18.016465</v>
      </c>
      <c r="F130" s="38">
        <v>66.18536959019534</v>
      </c>
      <c r="G130" s="57"/>
    </row>
    <row r="131" spans="3:7" ht="14.25">
      <c r="C131" s="33">
        <v>43040</v>
      </c>
      <c r="D131" s="37">
        <v>23.4</v>
      </c>
      <c r="E131" s="37">
        <v>19.83433</v>
      </c>
      <c r="F131" s="38">
        <v>66.40750670241287</v>
      </c>
      <c r="G131" s="57"/>
    </row>
    <row r="132" spans="3:7" ht="14.25">
      <c r="C132" s="34">
        <v>43070</v>
      </c>
      <c r="D132" s="39">
        <v>23.4</v>
      </c>
      <c r="E132" s="39">
        <v>19.83433</v>
      </c>
      <c r="F132" s="40">
        <v>66.20451934124858</v>
      </c>
      <c r="G132" s="57"/>
    </row>
    <row r="133" spans="3:7" ht="14.25">
      <c r="C133" s="33">
        <v>43101</v>
      </c>
      <c r="D133" s="37">
        <v>23.4</v>
      </c>
      <c r="E133" s="37">
        <v>19.83433</v>
      </c>
      <c r="F133" s="38">
        <v>68.00076599004214</v>
      </c>
      <c r="G133" s="59"/>
    </row>
    <row r="134" spans="3:7" ht="14.25">
      <c r="C134" s="33">
        <v>43132</v>
      </c>
      <c r="D134" s="37">
        <v>23.4</v>
      </c>
      <c r="E134" s="37">
        <v>19.83433</v>
      </c>
      <c r="F134" s="38">
        <v>68.59823822290312</v>
      </c>
      <c r="G134" s="57"/>
    </row>
    <row r="135" spans="3:7" ht="14.25">
      <c r="C135" s="33">
        <v>43160</v>
      </c>
      <c r="D135" s="37">
        <v>23.4</v>
      </c>
      <c r="E135" s="37">
        <v>19.83433</v>
      </c>
      <c r="F135" s="38">
        <v>68.78973573343549</v>
      </c>
      <c r="G135" s="57"/>
    </row>
    <row r="136" spans="3:7" ht="14.25">
      <c r="C136" s="33">
        <v>43191</v>
      </c>
      <c r="D136" s="37">
        <v>23.4</v>
      </c>
      <c r="E136" s="37">
        <v>19.83433</v>
      </c>
      <c r="F136" s="38">
        <v>68.83569513596325</v>
      </c>
      <c r="G136" s="57"/>
    </row>
    <row r="137" spans="3:7" ht="14.25">
      <c r="C137" s="33">
        <v>43221</v>
      </c>
      <c r="D137" s="37">
        <v>23.4</v>
      </c>
      <c r="E137" s="37">
        <v>19.83433</v>
      </c>
      <c r="F137" s="38">
        <v>69.39486786671776</v>
      </c>
      <c r="G137" s="57"/>
    </row>
    <row r="138" spans="3:7" ht="14.25">
      <c r="C138" s="33">
        <v>43252</v>
      </c>
      <c r="D138" s="37">
        <v>23.4</v>
      </c>
      <c r="E138" s="37">
        <v>19.83433</v>
      </c>
      <c r="F138" s="38">
        <v>70.08042895442361</v>
      </c>
      <c r="G138" s="57"/>
    </row>
    <row r="139" spans="3:7" ht="14.25">
      <c r="C139" s="33">
        <v>43282</v>
      </c>
      <c r="D139" s="37">
        <v>23.4</v>
      </c>
      <c r="E139" s="37">
        <v>19.83433</v>
      </c>
      <c r="F139" s="38">
        <v>70.49789352738416</v>
      </c>
      <c r="G139" s="57"/>
    </row>
    <row r="140" spans="3:7" ht="14.25">
      <c r="C140" s="33">
        <v>43313</v>
      </c>
      <c r="D140" s="37">
        <v>23.4</v>
      </c>
      <c r="E140" s="37">
        <v>19.83433</v>
      </c>
      <c r="F140" s="38">
        <v>70.97280735350442</v>
      </c>
      <c r="G140" s="57"/>
    </row>
    <row r="141" spans="3:7" ht="14.25">
      <c r="C141" s="33">
        <v>43344</v>
      </c>
      <c r="D141" s="37">
        <v>25</v>
      </c>
      <c r="E141" s="37">
        <v>21.044249999999998</v>
      </c>
      <c r="F141" s="38">
        <v>71.32516277288396</v>
      </c>
      <c r="G141" s="57"/>
    </row>
    <row r="142" spans="3:7" ht="14.25">
      <c r="C142" s="33">
        <v>43374</v>
      </c>
      <c r="D142" s="37">
        <v>25</v>
      </c>
      <c r="E142" s="37">
        <v>21.044249999999998</v>
      </c>
      <c r="F142" s="38">
        <v>71.48985063194179</v>
      </c>
      <c r="G142" s="57"/>
    </row>
    <row r="143" spans="3:7" ht="14.25">
      <c r="C143" s="33">
        <v>43405</v>
      </c>
      <c r="D143" s="37">
        <v>25</v>
      </c>
      <c r="E143" s="37">
        <v>21.044249999999998</v>
      </c>
      <c r="F143" s="38">
        <v>71.75028724626581</v>
      </c>
      <c r="G143" s="57"/>
    </row>
    <row r="144" spans="3:7" ht="14.25">
      <c r="C144" s="34">
        <v>43435</v>
      </c>
      <c r="D144" s="39">
        <v>25</v>
      </c>
      <c r="E144" s="39">
        <v>21.044249999999998</v>
      </c>
      <c r="F144" s="40">
        <v>71.47453083109922</v>
      </c>
      <c r="G144" s="58"/>
    </row>
    <row r="145" spans="3:7" ht="14.25">
      <c r="C145" s="33">
        <v>43466</v>
      </c>
      <c r="D145" s="37">
        <v>25</v>
      </c>
      <c r="E145" s="37">
        <v>21.044249999999998</v>
      </c>
      <c r="F145" s="38">
        <v>73.02566066641135</v>
      </c>
      <c r="G145" s="57"/>
    </row>
    <row r="146" spans="3:7" ht="14.25">
      <c r="C146" s="33">
        <v>43497</v>
      </c>
      <c r="D146" s="37">
        <v>27</v>
      </c>
      <c r="E146" s="37">
        <v>22.944699999999997</v>
      </c>
      <c r="F146" s="38">
        <v>73.73803140559174</v>
      </c>
      <c r="G146" s="57"/>
    </row>
    <row r="147" spans="3:7" ht="14.25">
      <c r="C147" s="33">
        <v>43525</v>
      </c>
      <c r="D147" s="37">
        <v>27</v>
      </c>
      <c r="E147" s="37">
        <v>22.944699999999997</v>
      </c>
      <c r="F147" s="38">
        <v>74.14400612792035</v>
      </c>
      <c r="G147" s="57"/>
    </row>
    <row r="148" spans="3:7" ht="14.25">
      <c r="C148" s="33">
        <v>43556</v>
      </c>
      <c r="D148" s="37">
        <v>27</v>
      </c>
      <c r="E148" s="37">
        <v>22.944699999999997</v>
      </c>
      <c r="F148" s="38">
        <v>74.46189199540406</v>
      </c>
      <c r="G148" s="57"/>
    </row>
    <row r="149" spans="3:7" ht="14.25">
      <c r="C149" s="33">
        <v>43586</v>
      </c>
      <c r="D149" s="37">
        <v>27</v>
      </c>
      <c r="E149" s="37">
        <v>22.944699999999997</v>
      </c>
      <c r="F149" s="38">
        <v>74.7567981616239</v>
      </c>
      <c r="G149" s="57"/>
    </row>
    <row r="150" spans="3:7" ht="14.25">
      <c r="C150" s="33">
        <v>43617</v>
      </c>
      <c r="D150" s="37">
        <v>27</v>
      </c>
      <c r="E150" s="37">
        <v>22.944699999999997</v>
      </c>
      <c r="F150" s="38">
        <v>75.2355419379548</v>
      </c>
      <c r="G150" s="57"/>
    </row>
    <row r="151" spans="3:7" ht="14.25">
      <c r="C151" s="33">
        <v>43647</v>
      </c>
      <c r="D151" s="37">
        <v>27</v>
      </c>
      <c r="E151" s="37">
        <v>22.944699999999997</v>
      </c>
      <c r="F151" s="38">
        <v>75.8100344695519</v>
      </c>
      <c r="G151" s="57"/>
    </row>
    <row r="152" spans="3:7" ht="14.25">
      <c r="C152" s="33">
        <v>43678</v>
      </c>
      <c r="D152" s="37">
        <v>29.2</v>
      </c>
      <c r="E152" s="37">
        <v>24.9148</v>
      </c>
      <c r="F152" s="38">
        <v>76.48027575641517</v>
      </c>
      <c r="G152" s="57"/>
    </row>
    <row r="153" spans="3:7" ht="14.25">
      <c r="C153" s="33">
        <v>43709</v>
      </c>
      <c r="D153" s="37">
        <v>29.2</v>
      </c>
      <c r="E153" s="37">
        <v>24.9148</v>
      </c>
      <c r="F153" s="38">
        <v>76.87476062811183</v>
      </c>
      <c r="G153" s="57"/>
    </row>
    <row r="154" spans="3:7" ht="14.25">
      <c r="C154" s="33">
        <v>43739</v>
      </c>
      <c r="D154" s="37">
        <v>29.2</v>
      </c>
      <c r="E154" s="37">
        <v>24.9148</v>
      </c>
      <c r="F154" s="38">
        <v>77.45308310991956</v>
      </c>
      <c r="G154" s="57"/>
    </row>
    <row r="155" spans="3:7" ht="14.25">
      <c r="C155" s="33">
        <v>43770</v>
      </c>
      <c r="D155" s="37">
        <v>29.2</v>
      </c>
      <c r="E155" s="37">
        <v>24.9148</v>
      </c>
      <c r="F155" s="38">
        <v>77.77862887782459</v>
      </c>
      <c r="G155" s="57"/>
    </row>
    <row r="156" spans="3:7" ht="14.25">
      <c r="C156" s="34">
        <v>43800</v>
      </c>
      <c r="D156" s="39">
        <v>29.2</v>
      </c>
      <c r="E156" s="39">
        <v>24.9148</v>
      </c>
      <c r="F156" s="40">
        <v>77.7556491765607</v>
      </c>
      <c r="G156" s="57"/>
    </row>
    <row r="157" spans="3:7" ht="14.25">
      <c r="C157" s="33">
        <v>43831</v>
      </c>
      <c r="D157" s="37">
        <v>29.2</v>
      </c>
      <c r="E157" s="37">
        <v>24.9148</v>
      </c>
      <c r="F157" s="38">
        <v>79.38337801608579</v>
      </c>
      <c r="G157" s="59"/>
    </row>
    <row r="158" spans="3:7" ht="14.25">
      <c r="C158" s="33">
        <v>43862</v>
      </c>
      <c r="D158" s="37">
        <v>29.2</v>
      </c>
      <c r="E158" s="37">
        <v>24.9148</v>
      </c>
      <c r="F158" s="38">
        <v>79.86978169283798</v>
      </c>
      <c r="G158" s="57"/>
    </row>
    <row r="159" spans="3:7" ht="14.25">
      <c r="C159" s="33">
        <v>43891</v>
      </c>
      <c r="D159" s="37">
        <v>29.2</v>
      </c>
      <c r="E159" s="37">
        <v>24.9148</v>
      </c>
      <c r="F159" s="38">
        <v>80.93450785139791</v>
      </c>
      <c r="G159" s="57"/>
    </row>
    <row r="160" spans="3:7" ht="14.25">
      <c r="C160" s="33">
        <v>43922</v>
      </c>
      <c r="D160" s="37">
        <v>31.3</v>
      </c>
      <c r="E160" s="37">
        <v>26.8451</v>
      </c>
      <c r="F160" s="38">
        <v>82.55074684029105</v>
      </c>
      <c r="G160" s="57"/>
    </row>
    <row r="161" spans="3:7" ht="14.25">
      <c r="C161" s="33">
        <v>43952</v>
      </c>
      <c r="D161" s="37">
        <v>31.3</v>
      </c>
      <c r="E161" s="37">
        <v>26.8451</v>
      </c>
      <c r="F161" s="38">
        <v>83.01800076599001</v>
      </c>
      <c r="G161" s="57"/>
    </row>
    <row r="162" spans="3:7" ht="14.25">
      <c r="C162" s="33">
        <v>43983</v>
      </c>
      <c r="D162" s="37">
        <v>31.3</v>
      </c>
      <c r="E162" s="37">
        <v>26.8451</v>
      </c>
      <c r="F162" s="38">
        <v>83.0333205668326</v>
      </c>
      <c r="G162" s="57"/>
    </row>
    <row r="163" spans="3:7" ht="14.25">
      <c r="C163" s="33">
        <v>44013</v>
      </c>
      <c r="D163" s="37">
        <v>31.3</v>
      </c>
      <c r="E163" s="37">
        <v>26.8451</v>
      </c>
      <c r="F163" s="38">
        <v>83.48908464189962</v>
      </c>
      <c r="G163" s="57"/>
    </row>
    <row r="164" spans="3:7" ht="14.25">
      <c r="C164" s="33">
        <v>44044</v>
      </c>
      <c r="D164" s="37">
        <v>31.3</v>
      </c>
      <c r="E164" s="37">
        <v>26.8451</v>
      </c>
      <c r="F164" s="38">
        <v>83.96782841823052</v>
      </c>
      <c r="G164" s="57"/>
    </row>
    <row r="165" spans="3:7" ht="14.25">
      <c r="C165" s="33">
        <v>44075</v>
      </c>
      <c r="D165" s="37">
        <v>32.82</v>
      </c>
      <c r="E165" s="37">
        <v>26.8451</v>
      </c>
      <c r="F165" s="38">
        <v>84.50402144772113</v>
      </c>
      <c r="G165" s="57"/>
    </row>
    <row r="166" spans="3:7" ht="14.25">
      <c r="C166" s="33">
        <v>44105</v>
      </c>
      <c r="D166" s="37">
        <v>32.82</v>
      </c>
      <c r="E166" s="37">
        <v>28.18835</v>
      </c>
      <c r="F166" s="38">
        <v>84.99425507468399</v>
      </c>
      <c r="G166" s="57"/>
    </row>
    <row r="167" spans="3:7" ht="14.25">
      <c r="C167" s="33">
        <v>44136</v>
      </c>
      <c r="D167" s="37">
        <v>32.82</v>
      </c>
      <c r="E167" s="37">
        <v>28.18835</v>
      </c>
      <c r="F167" s="38">
        <v>85.23554193795478</v>
      </c>
      <c r="G167" s="57"/>
    </row>
    <row r="168" spans="3:7" ht="14.25">
      <c r="C168" s="34">
        <v>44166</v>
      </c>
      <c r="D168" s="39">
        <v>32.82</v>
      </c>
      <c r="E168" s="39">
        <v>28.18835</v>
      </c>
      <c r="F168" s="40">
        <v>85.07468402910759</v>
      </c>
      <c r="G168" s="58"/>
    </row>
    <row r="169" spans="3:7" ht="14.25">
      <c r="C169" s="33">
        <v>44197</v>
      </c>
      <c r="D169" s="37">
        <v>32.82</v>
      </c>
      <c r="E169" s="37">
        <v>28.18835</v>
      </c>
      <c r="F169" s="38">
        <v>86.438146304098</v>
      </c>
      <c r="G169" s="57"/>
    </row>
    <row r="170" spans="3:7" ht="14.25">
      <c r="C170" s="33">
        <v>44228</v>
      </c>
      <c r="D170" s="37">
        <v>32.82</v>
      </c>
      <c r="E170" s="37">
        <v>28.18835</v>
      </c>
      <c r="F170" s="38">
        <v>87.1505170432784</v>
      </c>
      <c r="G170" s="57"/>
    </row>
    <row r="171" spans="3:7" ht="14.25">
      <c r="C171" s="33">
        <v>44256</v>
      </c>
      <c r="D171" s="37">
        <v>32.82</v>
      </c>
      <c r="E171" s="37">
        <v>28.18835</v>
      </c>
      <c r="F171" s="38">
        <v>87.686710072769</v>
      </c>
      <c r="G171" s="57"/>
    </row>
    <row r="172" spans="3:7" ht="14.25">
      <c r="C172" s="33">
        <v>44287</v>
      </c>
      <c r="D172" s="37">
        <v>33.7</v>
      </c>
      <c r="E172" s="37">
        <v>28.9147</v>
      </c>
      <c r="F172" s="38">
        <v>88.12715434699344</v>
      </c>
      <c r="G172" s="57"/>
    </row>
    <row r="173" spans="3:7" ht="14.25">
      <c r="C173" s="33">
        <v>44317</v>
      </c>
      <c r="D173" s="37">
        <v>33.7</v>
      </c>
      <c r="E173" s="37">
        <v>28.9147</v>
      </c>
      <c r="F173" s="38">
        <v>88.5292991191114</v>
      </c>
      <c r="G173" s="57"/>
    </row>
    <row r="174" spans="3:7" ht="14.25">
      <c r="C174" s="33">
        <v>44348</v>
      </c>
      <c r="D174" s="37">
        <v>33.7</v>
      </c>
      <c r="E174" s="37">
        <v>28.9147</v>
      </c>
      <c r="F174" s="38">
        <v>89.11911145155108</v>
      </c>
      <c r="G174" s="57"/>
    </row>
    <row r="175" spans="3:7" ht="14.25">
      <c r="C175" s="33">
        <v>44378</v>
      </c>
      <c r="D175" s="37">
        <v>33.7</v>
      </c>
      <c r="E175" s="37">
        <v>28.9147</v>
      </c>
      <c r="F175" s="38">
        <v>89.5825354270394</v>
      </c>
      <c r="G175" s="57"/>
    </row>
    <row r="176" spans="3:7" ht="14.25">
      <c r="C176" s="33">
        <v>44409</v>
      </c>
      <c r="D176" s="37">
        <v>33.7</v>
      </c>
      <c r="E176" s="37">
        <v>28.9147</v>
      </c>
      <c r="F176" s="38">
        <v>90.3446955189582</v>
      </c>
      <c r="G176" s="57"/>
    </row>
    <row r="177" spans="3:7" ht="14.25">
      <c r="C177" s="33">
        <v>44440</v>
      </c>
      <c r="D177" s="37">
        <v>36</v>
      </c>
      <c r="E177" s="37">
        <f>31.08*(1-0.5%)</f>
        <v>30.924599999999998</v>
      </c>
      <c r="F177" s="38">
        <v>90.76216009191876</v>
      </c>
      <c r="G177" s="57"/>
    </row>
    <row r="178" spans="3:7" ht="14.25">
      <c r="C178" s="33">
        <v>44470</v>
      </c>
      <c r="D178" s="37">
        <v>36</v>
      </c>
      <c r="E178" s="37">
        <v>30.924599999999998</v>
      </c>
      <c r="F178" s="38">
        <v>91.704327843738</v>
      </c>
      <c r="G178" s="57"/>
    </row>
    <row r="179" spans="3:7" ht="14.25">
      <c r="C179" s="33">
        <v>44501</v>
      </c>
      <c r="D179" s="37">
        <v>36</v>
      </c>
      <c r="E179" s="37">
        <v>30.924599999999998</v>
      </c>
      <c r="F179" s="38">
        <v>91.9379548065875</v>
      </c>
      <c r="G179" s="57"/>
    </row>
    <row r="180" spans="3:7" ht="14.25">
      <c r="C180" s="34">
        <v>44531</v>
      </c>
      <c r="D180" s="39">
        <v>36</v>
      </c>
      <c r="E180" s="39">
        <v>30.924599999999998</v>
      </c>
      <c r="F180" s="40">
        <v>91.84603600153196</v>
      </c>
      <c r="G180" s="57"/>
    </row>
    <row r="181" spans="3:7" ht="14.25">
      <c r="C181" s="33">
        <v>44562</v>
      </c>
      <c r="D181" s="37">
        <v>36</v>
      </c>
      <c r="E181" s="37">
        <v>30.924599999999998</v>
      </c>
      <c r="F181" s="38">
        <v>93.48525469168898</v>
      </c>
      <c r="G181" s="59"/>
    </row>
    <row r="182" spans="3:7" s="51" customFormat="1" ht="14.25">
      <c r="C182" s="33">
        <v>44593</v>
      </c>
      <c r="D182" s="37">
        <v>36</v>
      </c>
      <c r="E182" s="37">
        <v>30.924599999999998</v>
      </c>
      <c r="F182" s="38">
        <v>94.86020681731134</v>
      </c>
      <c r="G182" s="57"/>
    </row>
    <row r="183" spans="3:7" s="51" customFormat="1" ht="14.25">
      <c r="C183" s="33">
        <v>44621</v>
      </c>
      <c r="D183" s="37">
        <v>37</v>
      </c>
      <c r="E183" s="37">
        <f aca="true" t="shared" si="0" ref="E183:E188">31.93-31.93*0.5%</f>
        <v>31.77035</v>
      </c>
      <c r="F183" s="38">
        <v>95.90961317502868</v>
      </c>
      <c r="G183" s="57"/>
    </row>
    <row r="184" spans="3:7" s="51" customFormat="1" ht="14.25">
      <c r="C184" s="33">
        <v>44652</v>
      </c>
      <c r="D184" s="37">
        <v>37</v>
      </c>
      <c r="E184" s="37">
        <f t="shared" si="0"/>
        <v>31.77035</v>
      </c>
      <c r="F184" s="54">
        <v>96.38069705093831</v>
      </c>
      <c r="G184" s="57"/>
    </row>
    <row r="185" spans="3:7" s="51" customFormat="1" ht="14.25">
      <c r="C185" s="33">
        <v>44682</v>
      </c>
      <c r="D185" s="37">
        <v>37</v>
      </c>
      <c r="E185" s="37">
        <f t="shared" si="0"/>
        <v>31.77035</v>
      </c>
      <c r="F185" s="54">
        <v>96.82880122558403</v>
      </c>
      <c r="G185" s="57"/>
    </row>
    <row r="186" spans="3:7" s="51" customFormat="1" ht="14.25">
      <c r="C186" s="33">
        <v>44713</v>
      </c>
      <c r="D186" s="37">
        <v>37</v>
      </c>
      <c r="E186" s="37">
        <f t="shared" si="0"/>
        <v>31.77035</v>
      </c>
      <c r="F186" s="54">
        <v>97.39563385675984</v>
      </c>
      <c r="G186" s="57"/>
    </row>
    <row r="187" spans="3:7" s="51" customFormat="1" ht="14.25">
      <c r="C187" s="33">
        <v>44743</v>
      </c>
      <c r="D187" s="37">
        <v>37</v>
      </c>
      <c r="E187" s="37">
        <f t="shared" si="0"/>
        <v>31.77035</v>
      </c>
      <c r="F187" s="54">
        <v>98.1463040980467</v>
      </c>
      <c r="G187" s="57"/>
    </row>
    <row r="188" spans="3:7" s="51" customFormat="1" ht="14.25">
      <c r="C188" s="33">
        <v>44774</v>
      </c>
      <c r="D188" s="37">
        <v>37</v>
      </c>
      <c r="E188" s="37">
        <f t="shared" si="0"/>
        <v>31.77035</v>
      </c>
      <c r="F188" s="54">
        <v>98.95825354270393</v>
      </c>
      <c r="G188" s="57"/>
    </row>
    <row r="189" spans="3:7" s="51" customFormat="1" ht="14.25">
      <c r="C189" s="33">
        <v>44805</v>
      </c>
      <c r="D189" s="37">
        <v>40.6</v>
      </c>
      <c r="E189" s="37">
        <f>35.26*(1-0.5%)</f>
        <v>35.0837</v>
      </c>
      <c r="F189" s="54">
        <v>99.7893527384144</v>
      </c>
      <c r="G189" s="57"/>
    </row>
    <row r="190" spans="3:7" s="51" customFormat="1" ht="14.25">
      <c r="C190" s="33">
        <v>44835</v>
      </c>
      <c r="D190" s="37">
        <v>40.6</v>
      </c>
      <c r="E190" s="37">
        <v>35.0837</v>
      </c>
      <c r="F190" s="54">
        <v>100</v>
      </c>
      <c r="G190" s="57"/>
    </row>
    <row r="191" spans="3:7" s="51" customFormat="1" ht="14.25">
      <c r="C191" s="33">
        <v>44866</v>
      </c>
      <c r="D191" s="37">
        <v>40.6</v>
      </c>
      <c r="E191" s="37">
        <v>35.0837</v>
      </c>
      <c r="F191" s="54">
        <v>99.72</v>
      </c>
      <c r="G191" s="57"/>
    </row>
    <row r="192" spans="3:7" s="51" customFormat="1" ht="14.25">
      <c r="C192" s="52">
        <v>44896</v>
      </c>
      <c r="D192" s="39">
        <v>40.6</v>
      </c>
      <c r="E192" s="39">
        <v>35.0837</v>
      </c>
      <c r="F192" s="55">
        <v>99.47</v>
      </c>
      <c r="G192" s="58"/>
    </row>
    <row r="193" spans="3:7" s="51" customFormat="1" ht="14.25">
      <c r="C193" s="77">
        <v>44927</v>
      </c>
      <c r="D193" s="60">
        <v>40.6</v>
      </c>
      <c r="E193" s="83">
        <v>35.0837</v>
      </c>
      <c r="F193" s="81">
        <v>101.01</v>
      </c>
      <c r="G193" s="65"/>
    </row>
    <row r="194" spans="3:7" s="51" customFormat="1" ht="14.25">
      <c r="C194" s="78">
        <v>44958</v>
      </c>
      <c r="D194" s="61">
        <v>40.6</v>
      </c>
      <c r="E194" s="84">
        <v>35.0837</v>
      </c>
      <c r="F194" s="84">
        <v>102.02</v>
      </c>
      <c r="G194" s="62"/>
    </row>
    <row r="195" spans="3:7" s="51" customFormat="1" ht="14.25">
      <c r="C195" s="78">
        <v>44986</v>
      </c>
      <c r="D195" s="61">
        <v>40.6</v>
      </c>
      <c r="E195" s="84">
        <v>35.0837</v>
      </c>
      <c r="F195" s="84">
        <v>102.94</v>
      </c>
      <c r="G195" s="62"/>
    </row>
    <row r="196" spans="3:7" s="51" customFormat="1" ht="14.25">
      <c r="C196" s="78">
        <v>45017</v>
      </c>
      <c r="D196" s="61">
        <v>40.6</v>
      </c>
      <c r="E196" s="84">
        <v>35.0837</v>
      </c>
      <c r="F196" s="84">
        <v>102.51</v>
      </c>
      <c r="G196" s="62"/>
    </row>
    <row r="197" spans="3:7" s="51" customFormat="1" ht="14.25">
      <c r="C197" s="78">
        <v>45047</v>
      </c>
      <c r="D197" s="61">
        <v>42</v>
      </c>
      <c r="E197" s="84">
        <f aca="true" t="shared" si="1" ref="E197:E207">36.52*(1-0.5%)</f>
        <v>36.3374</v>
      </c>
      <c r="F197" s="84">
        <v>103.7</v>
      </c>
      <c r="G197" s="62" t="s">
        <v>36</v>
      </c>
    </row>
    <row r="198" spans="3:7" s="51" customFormat="1" ht="14.25">
      <c r="C198" s="78">
        <v>45078</v>
      </c>
      <c r="D198" s="61">
        <v>42</v>
      </c>
      <c r="E198" s="84">
        <f t="shared" si="1"/>
        <v>36.3374</v>
      </c>
      <c r="F198" s="84">
        <v>103.22</v>
      </c>
      <c r="G198" s="62"/>
    </row>
    <row r="199" spans="3:7" s="51" customFormat="1" ht="14.25">
      <c r="C199" s="78">
        <v>45108</v>
      </c>
      <c r="D199" s="61">
        <v>42</v>
      </c>
      <c r="E199" s="84">
        <f t="shared" si="1"/>
        <v>36.3374</v>
      </c>
      <c r="F199" s="84">
        <v>102.85</v>
      </c>
      <c r="G199" s="62"/>
    </row>
    <row r="200" spans="3:7" s="51" customFormat="1" ht="14.25">
      <c r="C200" s="78">
        <v>45139</v>
      </c>
      <c r="D200" s="61">
        <v>42</v>
      </c>
      <c r="E200" s="84">
        <f t="shared" si="1"/>
        <v>36.3374</v>
      </c>
      <c r="F200" s="84">
        <v>103.03</v>
      </c>
      <c r="G200" s="62"/>
    </row>
    <row r="201" spans="3:7" s="51" customFormat="1" ht="14.25">
      <c r="C201" s="78">
        <v>45170</v>
      </c>
      <c r="D201" s="61">
        <v>42</v>
      </c>
      <c r="E201" s="84">
        <f t="shared" si="1"/>
        <v>36.3374</v>
      </c>
      <c r="F201" s="84">
        <v>103.66</v>
      </c>
      <c r="G201" s="62"/>
    </row>
    <row r="202" spans="3:7" s="51" customFormat="1" ht="14.25">
      <c r="C202" s="78">
        <v>45200</v>
      </c>
      <c r="D202" s="61">
        <v>42</v>
      </c>
      <c r="E202" s="84">
        <f t="shared" si="1"/>
        <v>36.3374</v>
      </c>
      <c r="F202" s="82">
        <v>104.3</v>
      </c>
      <c r="G202" s="62"/>
    </row>
    <row r="203" spans="3:7" s="51" customFormat="1" ht="14.25">
      <c r="C203" s="78">
        <v>45231</v>
      </c>
      <c r="D203" s="61">
        <v>42</v>
      </c>
      <c r="E203" s="84">
        <f t="shared" si="1"/>
        <v>36.3374</v>
      </c>
      <c r="F203" s="84">
        <v>104.66</v>
      </c>
      <c r="G203" s="62"/>
    </row>
    <row r="204" spans="3:7" s="51" customFormat="1" ht="14.25">
      <c r="C204" s="79">
        <v>45261</v>
      </c>
      <c r="D204" s="63">
        <v>42</v>
      </c>
      <c r="E204" s="85">
        <f t="shared" si="1"/>
        <v>36.3374</v>
      </c>
      <c r="F204" s="85">
        <v>104.55</v>
      </c>
      <c r="G204" s="64"/>
    </row>
    <row r="205" spans="3:7" s="51" customFormat="1" ht="14.25">
      <c r="C205" s="33">
        <v>45292</v>
      </c>
      <c r="D205" s="61">
        <v>42</v>
      </c>
      <c r="E205" s="84">
        <f t="shared" si="1"/>
        <v>36.3374</v>
      </c>
      <c r="F205" s="84">
        <v>106.15</v>
      </c>
      <c r="G205" s="62"/>
    </row>
    <row r="206" spans="3:7" s="51" customFormat="1" ht="14.25">
      <c r="C206" s="33">
        <v>45323</v>
      </c>
      <c r="D206" s="61">
        <v>42</v>
      </c>
      <c r="E206" s="84">
        <f t="shared" si="1"/>
        <v>36.3374</v>
      </c>
      <c r="F206" s="84">
        <v>106.83</v>
      </c>
      <c r="G206" s="62"/>
    </row>
    <row r="207" spans="3:7" s="51" customFormat="1" ht="14.25">
      <c r="C207" s="52">
        <v>45352</v>
      </c>
      <c r="D207" s="63">
        <v>42</v>
      </c>
      <c r="E207" s="85">
        <f t="shared" si="1"/>
        <v>36.3374</v>
      </c>
      <c r="F207" s="85">
        <v>106.85</v>
      </c>
      <c r="G207" s="64"/>
    </row>
    <row r="208" spans="3:7" s="51" customFormat="1" ht="14.25">
      <c r="C208" s="50"/>
      <c r="D208" s="37"/>
      <c r="E208" s="37"/>
      <c r="F208" s="74"/>
      <c r="G208" s="75"/>
    </row>
    <row r="209" spans="3:8" s="51" customFormat="1" ht="14.25">
      <c r="C209" s="50"/>
      <c r="D209" s="37"/>
      <c r="E209" s="37"/>
      <c r="F209" s="37"/>
      <c r="G209" s="37"/>
      <c r="H209" s="37"/>
    </row>
    <row r="210" spans="3:7" s="51" customFormat="1" ht="14.25">
      <c r="C210" s="50"/>
      <c r="D210" s="37"/>
      <c r="E210" s="37"/>
      <c r="F210" s="74"/>
      <c r="G210" s="75"/>
    </row>
    <row r="211" spans="3:6" s="51" customFormat="1" ht="14.25">
      <c r="C211" s="50"/>
      <c r="D211" s="37"/>
      <c r="E211" s="37"/>
      <c r="F211" s="37"/>
    </row>
    <row r="212" spans="2:16" ht="14.25">
      <c r="B212" s="19" t="s">
        <v>26</v>
      </c>
      <c r="P212" s="22"/>
    </row>
  </sheetData>
  <sheetProtection/>
  <mergeCells count="1">
    <mergeCell ref="C11:D11"/>
  </mergeCells>
  <hyperlinks>
    <hyperlink ref="F11" location="'Leche Fluída'!A1" display="Volver a hoja principal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2010-05-28T16:45:30Z</cp:lastPrinted>
  <dcterms:created xsi:type="dcterms:W3CDTF">2010-03-11T18:38:35Z</dcterms:created>
  <dcterms:modified xsi:type="dcterms:W3CDTF">2024-04-30T18:33:07Z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Natalia Di Candia</vt:lpwstr>
  </property>
  <property fmtid="{D5CDD505-2E9C-101B-9397-08002B2CF9AE}" pid="3" name="Order">
    <vt:lpwstr>6972800.00000000</vt:lpwstr>
  </property>
  <property fmtid="{D5CDD505-2E9C-101B-9397-08002B2CF9AE}" pid="4" name="display_urn:schemas-microsoft-com:office:office#Author">
    <vt:lpwstr>Natalia Di Candia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