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DC01\Comunes\Area de Información y Estudios Economicos\6.- Pagina de internet\1- Estadísticas\Uruguay\5- Encuesta Lechera\1. Encuesta 2014\"/>
    </mc:Choice>
  </mc:AlternateContent>
  <xr:revisionPtr revIDLastSave="0" documentId="13_ncr:1_{C03F2085-9FD3-4E30-86A0-428B4D3C7A61}" xr6:coauthVersionLast="47" xr6:coauthVersionMax="47" xr10:uidLastSave="{00000000-0000-0000-0000-000000000000}"/>
  <bookViews>
    <workbookView xWindow="-120" yWindow="-120" windowWidth="29040" windowHeight="15840" xr2:uid="{BBEDB668-ECD2-420B-B198-B0A09D0BADA7}"/>
  </bookViews>
  <sheets>
    <sheet name="Contenidos" sheetId="3" r:id="rId1"/>
    <sheet name="Producción leche" sheetId="1" r:id="rId2"/>
    <sheet name="Tierra" sheetId="4" r:id="rId3"/>
    <sheet name="Animales lecheros" sheetId="5" r:id="rId4"/>
    <sheet name="Personas" sheetId="6" r:id="rId5"/>
    <sheet name="Infraestructura" sheetId="7" r:id="rId6"/>
    <sheet name="Sala" sheetId="8" r:id="rId7"/>
    <sheet name="Razas vacas" sheetId="10" r:id="rId8"/>
    <sheet name="Manejo reproductivo" sheetId="11" r:id="rId9"/>
    <sheet name="Asistencia técnica" sheetId="12" r:id="rId10"/>
    <sheet name="Usos de suelo" sheetId="13" r:id="rId11"/>
    <sheet name="Alimentación vacas" sheetId="14" r:id="rId12"/>
    <sheet name="Tecnologías" sheetId="15" r:id="rId13"/>
    <sheet name="Bienestar Animal" sheetId="16" r:id="rId1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22" i="1"/>
  <c r="H17" i="1"/>
  <c r="H21" i="1" s="1"/>
  <c r="H19" i="1" l="1"/>
  <c r="H20" i="1"/>
  <c r="H18" i="1"/>
  <c r="H18" i="4" l="1"/>
  <c r="H19" i="4"/>
  <c r="H20" i="4"/>
  <c r="H21" i="4"/>
  <c r="H22" i="4"/>
  <c r="H23" i="4"/>
  <c r="H24" i="4"/>
  <c r="H25" i="4"/>
  <c r="H17" i="4"/>
  <c r="H16" i="4"/>
  <c r="P73" i="5" l="1"/>
  <c r="P72" i="5"/>
  <c r="P71" i="5"/>
  <c r="P70" i="5"/>
  <c r="P69" i="5"/>
  <c r="P68" i="5"/>
  <c r="P67" i="5"/>
  <c r="P66" i="5"/>
  <c r="P65" i="5"/>
  <c r="H73" i="5"/>
  <c r="H66" i="5"/>
  <c r="H67" i="5"/>
  <c r="H68" i="5"/>
  <c r="H69" i="5"/>
  <c r="H70" i="5"/>
  <c r="H71" i="5"/>
  <c r="H72" i="5"/>
  <c r="H65" i="5"/>
  <c r="O73" i="5"/>
  <c r="N73" i="5"/>
  <c r="M73" i="5"/>
  <c r="L73" i="5"/>
  <c r="K73" i="5"/>
  <c r="G73" i="5"/>
  <c r="F73" i="5"/>
  <c r="E73" i="5"/>
  <c r="D73" i="5"/>
  <c r="C73" i="5"/>
  <c r="P64" i="5"/>
  <c r="H64" i="5"/>
  <c r="O25" i="5"/>
  <c r="N25" i="5"/>
  <c r="M25" i="5"/>
  <c r="L25" i="5"/>
  <c r="K25" i="5"/>
  <c r="P25" i="5" s="1"/>
  <c r="G25" i="5"/>
  <c r="F25" i="5"/>
  <c r="E25" i="5"/>
  <c r="D25" i="5"/>
  <c r="C25" i="5"/>
  <c r="H25" i="5" s="1"/>
  <c r="P24" i="5"/>
  <c r="H24" i="5"/>
  <c r="P23" i="5"/>
  <c r="H23" i="5"/>
  <c r="P22" i="5"/>
  <c r="H22" i="5"/>
  <c r="P21" i="5"/>
  <c r="H21" i="5"/>
  <c r="P20" i="5"/>
  <c r="H20" i="5"/>
  <c r="P19" i="5"/>
  <c r="H19" i="5"/>
  <c r="P18" i="5"/>
  <c r="H18" i="5"/>
  <c r="P17" i="5"/>
  <c r="H17" i="5"/>
  <c r="P16" i="5"/>
  <c r="H16" i="5"/>
  <c r="H27" i="6" l="1"/>
  <c r="H26" i="6"/>
  <c r="G25" i="6"/>
  <c r="F25" i="6"/>
  <c r="E25" i="6"/>
  <c r="D25" i="6"/>
  <c r="C25" i="6"/>
  <c r="H25" i="6" s="1"/>
  <c r="H20" i="6"/>
  <c r="H19" i="6"/>
  <c r="H18" i="6"/>
  <c r="G18" i="6"/>
  <c r="F18" i="6"/>
  <c r="E18" i="6"/>
  <c r="D18" i="6"/>
  <c r="C18" i="6"/>
  <c r="H17" i="6"/>
  <c r="H18" i="7" l="1"/>
  <c r="H25" i="7" s="1"/>
  <c r="H19" i="7" l="1"/>
  <c r="H20" i="7"/>
  <c r="H21" i="7"/>
  <c r="H22" i="7"/>
  <c r="H23" i="7"/>
  <c r="H24" i="7"/>
  <c r="H22" i="8" l="1"/>
  <c r="H21" i="8"/>
  <c r="H20" i="8"/>
  <c r="H19" i="8"/>
  <c r="H18" i="8"/>
  <c r="F121" i="16"/>
  <c r="F119" i="16"/>
  <c r="F118" i="16"/>
  <c r="F117" i="16"/>
  <c r="F116" i="16"/>
  <c r="F115" i="16"/>
  <c r="F114" i="16"/>
  <c r="F113" i="16"/>
  <c r="F112" i="16"/>
  <c r="F111" i="16"/>
  <c r="F108" i="16"/>
  <c r="F106" i="16"/>
  <c r="F104" i="16"/>
  <c r="F103" i="16"/>
  <c r="F102" i="16"/>
  <c r="F101" i="16"/>
  <c r="F98" i="16"/>
  <c r="F97" i="16"/>
  <c r="F96" i="16"/>
  <c r="F95" i="16"/>
  <c r="F92" i="16"/>
  <c r="F90" i="16"/>
  <c r="H85" i="16"/>
  <c r="H83" i="16"/>
  <c r="H82" i="16"/>
  <c r="H81" i="16"/>
  <c r="H80" i="16"/>
  <c r="H79" i="16"/>
  <c r="H78" i="16"/>
  <c r="H77" i="16"/>
  <c r="H76" i="16"/>
  <c r="H75" i="16"/>
  <c r="H72" i="16"/>
  <c r="H70" i="16"/>
  <c r="H68" i="16"/>
  <c r="H67" i="16"/>
  <c r="H66" i="16"/>
  <c r="H65" i="16"/>
  <c r="H62" i="16"/>
  <c r="H61" i="16"/>
  <c r="H60" i="16"/>
  <c r="H59" i="16"/>
  <c r="H56" i="16"/>
  <c r="H54" i="16"/>
  <c r="H49" i="16"/>
  <c r="H47" i="16"/>
  <c r="H46" i="16"/>
  <c r="H45" i="16"/>
  <c r="H44" i="16"/>
  <c r="H43" i="16"/>
  <c r="H42" i="16"/>
  <c r="H41" i="16"/>
  <c r="H40" i="16"/>
  <c r="H39" i="16"/>
  <c r="H36" i="16"/>
  <c r="H34" i="16"/>
  <c r="H32" i="16"/>
  <c r="H31" i="16"/>
  <c r="H30" i="16"/>
  <c r="H29" i="16"/>
  <c r="H26" i="16"/>
  <c r="H25" i="16"/>
  <c r="H24" i="16"/>
  <c r="H23" i="16"/>
  <c r="H20" i="16"/>
  <c r="H18" i="16"/>
  <c r="F37" i="15" l="1"/>
  <c r="F36" i="15"/>
  <c r="F35" i="15"/>
  <c r="F34" i="15"/>
  <c r="H29" i="15"/>
  <c r="H28" i="15"/>
  <c r="H27" i="15"/>
  <c r="H26" i="15"/>
  <c r="H21" i="15"/>
  <c r="H20" i="15"/>
  <c r="H19" i="15"/>
  <c r="H18" i="15"/>
  <c r="F40" i="14" l="1"/>
  <c r="H28" i="14"/>
  <c r="H16" i="14"/>
  <c r="F49" i="13" l="1"/>
  <c r="F56" i="13" s="1"/>
  <c r="H32" i="13"/>
  <c r="H39" i="13" s="1"/>
  <c r="H17" i="13"/>
  <c r="H24" i="13" s="1"/>
  <c r="F51" i="13" l="1"/>
  <c r="H20" i="13"/>
  <c r="H35" i="13"/>
  <c r="F52" i="13"/>
  <c r="H18" i="13"/>
  <c r="H34" i="13"/>
  <c r="H21" i="13"/>
  <c r="H36" i="13"/>
  <c r="F53" i="13"/>
  <c r="H19" i="13"/>
  <c r="H22" i="13"/>
  <c r="H37" i="13"/>
  <c r="F54" i="13"/>
  <c r="H33" i="13"/>
  <c r="H23" i="13"/>
  <c r="H38" i="13"/>
  <c r="F55" i="13"/>
  <c r="F50" i="13"/>
  <c r="F142" i="12"/>
  <c r="H103" i="12"/>
  <c r="H64" i="12"/>
  <c r="F54" i="12"/>
  <c r="F53" i="12"/>
  <c r="F50" i="12"/>
  <c r="F49" i="12"/>
  <c r="F46" i="12"/>
  <c r="F48" i="12" s="1"/>
  <c r="H36" i="12"/>
  <c r="H35" i="12"/>
  <c r="H34" i="12"/>
  <c r="H32" i="12"/>
  <c r="H41" i="12" s="1"/>
  <c r="H18" i="12"/>
  <c r="H20" i="12" s="1"/>
  <c r="H39" i="12" l="1"/>
  <c r="H40" i="12"/>
  <c r="F55" i="12"/>
  <c r="H21" i="12"/>
  <c r="H22" i="12"/>
  <c r="H25" i="12"/>
  <c r="H26" i="12"/>
  <c r="H27" i="12"/>
  <c r="F107" i="11" l="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6" i="10" l="1"/>
  <c r="P16" i="10"/>
  <c r="H28" i="10"/>
  <c r="P28" i="10"/>
  <c r="F40" i="10"/>
  <c r="N40" i="10"/>
  <c r="H77" i="6" l="1"/>
  <c r="H78" i="6"/>
  <c r="H79" i="6"/>
  <c r="H80" i="6"/>
  <c r="H81" i="6"/>
  <c r="H86" i="6"/>
  <c r="H87" i="6"/>
  <c r="H88" i="6"/>
  <c r="H89" i="6"/>
  <c r="H90" i="6"/>
  <c r="H91" i="6"/>
  <c r="H96" i="6"/>
  <c r="H102" i="6"/>
  <c r="H103" i="6"/>
  <c r="H104" i="6"/>
  <c r="H105" i="6"/>
  <c r="F64" i="8" l="1"/>
  <c r="F63" i="8"/>
  <c r="F62" i="8"/>
  <c r="F61" i="8"/>
  <c r="F60" i="8"/>
  <c r="H43" i="8"/>
  <c r="H42" i="8"/>
  <c r="H41" i="8"/>
  <c r="H40" i="8"/>
  <c r="H39" i="8"/>
  <c r="F42" i="7"/>
  <c r="F43" i="7"/>
  <c r="F44" i="7"/>
  <c r="F45" i="7"/>
  <c r="F46" i="7"/>
  <c r="F47" i="7"/>
  <c r="F48" i="7"/>
  <c r="F49" i="7"/>
  <c r="H30" i="7"/>
  <c r="H37" i="7" s="1"/>
  <c r="H31" i="7" l="1"/>
  <c r="H32" i="7"/>
  <c r="H33" i="7"/>
  <c r="H34" i="7"/>
  <c r="H35" i="7"/>
  <c r="H36" i="7"/>
  <c r="F53" i="6" l="1"/>
  <c r="F63" i="6"/>
  <c r="F62" i="6"/>
  <c r="E61" i="6"/>
  <c r="D61" i="6"/>
  <c r="C61" i="6"/>
  <c r="F56" i="6"/>
  <c r="F55" i="6"/>
  <c r="E54" i="6"/>
  <c r="D54" i="6"/>
  <c r="C54" i="6"/>
  <c r="H45" i="6"/>
  <c r="H44" i="6"/>
  <c r="G43" i="6"/>
  <c r="F43" i="6"/>
  <c r="E43" i="6"/>
  <c r="D43" i="6"/>
  <c r="C43" i="6"/>
  <c r="H38" i="6"/>
  <c r="H37" i="6"/>
  <c r="G36" i="6"/>
  <c r="F36" i="6"/>
  <c r="E36" i="6"/>
  <c r="D36" i="6"/>
  <c r="C36" i="6"/>
  <c r="H35" i="6"/>
  <c r="H43" i="6" l="1"/>
  <c r="H36" i="6"/>
  <c r="F61" i="6"/>
  <c r="F54" i="6"/>
  <c r="N45" i="5" l="1"/>
  <c r="N46" i="5"/>
  <c r="N47" i="5"/>
  <c r="N48" i="5"/>
  <c r="N49" i="5"/>
  <c r="N50" i="5"/>
  <c r="N51" i="5"/>
  <c r="N52" i="5"/>
  <c r="N53" i="5"/>
  <c r="K54" i="5"/>
  <c r="L54" i="5"/>
  <c r="M54" i="5"/>
  <c r="F45" i="5"/>
  <c r="F46" i="5"/>
  <c r="F47" i="5"/>
  <c r="F48" i="5"/>
  <c r="F49" i="5"/>
  <c r="F50" i="5"/>
  <c r="F51" i="5"/>
  <c r="F52" i="5"/>
  <c r="F53" i="5"/>
  <c r="C54" i="5"/>
  <c r="D54" i="5"/>
  <c r="E54" i="5"/>
  <c r="M103" i="5"/>
  <c r="L103" i="5"/>
  <c r="N103" i="5" s="1"/>
  <c r="K103" i="5"/>
  <c r="E103" i="5"/>
  <c r="D103" i="5"/>
  <c r="C103" i="5"/>
  <c r="N94" i="5"/>
  <c r="F94" i="5"/>
  <c r="O88" i="5"/>
  <c r="N88" i="5"/>
  <c r="M88" i="5"/>
  <c r="L88" i="5"/>
  <c r="K88" i="5"/>
  <c r="G88" i="5"/>
  <c r="F88" i="5"/>
  <c r="E88" i="5"/>
  <c r="D88" i="5"/>
  <c r="C88" i="5"/>
  <c r="H83" i="5"/>
  <c r="P79" i="5"/>
  <c r="H79" i="5"/>
  <c r="O40" i="5"/>
  <c r="N40" i="5"/>
  <c r="M40" i="5"/>
  <c r="L40" i="5"/>
  <c r="K40" i="5"/>
  <c r="G40" i="5"/>
  <c r="F40" i="5"/>
  <c r="E40" i="5"/>
  <c r="D40" i="5"/>
  <c r="C40" i="5"/>
  <c r="P39" i="5"/>
  <c r="H39" i="5"/>
  <c r="P38" i="5"/>
  <c r="H38" i="5"/>
  <c r="P37" i="5"/>
  <c r="H37" i="5"/>
  <c r="P36" i="5"/>
  <c r="H36" i="5"/>
  <c r="P35" i="5"/>
  <c r="H35" i="5"/>
  <c r="P34" i="5"/>
  <c r="H34" i="5"/>
  <c r="P33" i="5"/>
  <c r="H33" i="5"/>
  <c r="P32" i="5"/>
  <c r="H32" i="5"/>
  <c r="P31" i="5"/>
  <c r="H31" i="5"/>
  <c r="P83" i="5" s="1"/>
  <c r="N54" i="5" l="1"/>
  <c r="F54" i="5"/>
  <c r="H88" i="5"/>
  <c r="H87" i="5"/>
  <c r="P87" i="5"/>
  <c r="P40" i="5"/>
  <c r="H40" i="5"/>
  <c r="H80" i="5"/>
  <c r="H84" i="5"/>
  <c r="F96" i="5"/>
  <c r="F100" i="5"/>
  <c r="N99" i="5"/>
  <c r="P80" i="5"/>
  <c r="P84" i="5"/>
  <c r="N96" i="5"/>
  <c r="N100" i="5"/>
  <c r="F103" i="5"/>
  <c r="F95" i="5"/>
  <c r="N95" i="5"/>
  <c r="H81" i="5"/>
  <c r="H85" i="5"/>
  <c r="F97" i="5"/>
  <c r="F101" i="5"/>
  <c r="P81" i="5"/>
  <c r="P85" i="5"/>
  <c r="P88" i="5"/>
  <c r="N97" i="5"/>
  <c r="N101" i="5"/>
  <c r="H82" i="5"/>
  <c r="H86" i="5"/>
  <c r="F98" i="5"/>
  <c r="F102" i="5"/>
  <c r="F99" i="5"/>
  <c r="P82" i="5"/>
  <c r="P86" i="5"/>
  <c r="N98" i="5"/>
  <c r="N102" i="5"/>
  <c r="H28" i="4" l="1"/>
  <c r="F43" i="4"/>
  <c r="F47" i="4" s="1"/>
  <c r="F45" i="4" l="1"/>
  <c r="F44" i="4"/>
  <c r="F46" i="4"/>
  <c r="F48" i="4"/>
  <c r="F50" i="4"/>
  <c r="F52" i="4"/>
  <c r="F51" i="4"/>
  <c r="F49" i="4"/>
  <c r="E47" i="1" l="1"/>
  <c r="D47" i="1"/>
  <c r="C47" i="1"/>
  <c r="F41" i="1"/>
  <c r="F47" i="1" s="1"/>
  <c r="G35" i="1"/>
  <c r="F35" i="1"/>
  <c r="E35" i="1"/>
  <c r="D35" i="1"/>
  <c r="C35" i="1"/>
  <c r="H29" i="1"/>
  <c r="H34" i="1" s="1"/>
  <c r="F43" i="1" l="1"/>
  <c r="F45" i="1"/>
  <c r="F44" i="1"/>
  <c r="F46" i="1"/>
  <c r="H31" i="1"/>
  <c r="H35" i="1"/>
  <c r="H33" i="1"/>
  <c r="H30" i="1"/>
  <c r="H32" i="1"/>
  <c r="F42" i="1"/>
</calcChain>
</file>

<file path=xl/sharedStrings.xml><?xml version="1.0" encoding="utf-8"?>
<sst xmlns="http://schemas.openxmlformats.org/spreadsheetml/2006/main" count="1149" uniqueCount="278">
  <si>
    <t xml:space="preserve">Producción de leche por tipo de productor y estrato </t>
  </si>
  <si>
    <t>Producción promedio de leche por destino según estrato de todos los productores ejercicio 2013/2014</t>
  </si>
  <si>
    <t>Estratos de producción litros anuales</t>
  </si>
  <si>
    <t>Menos de 154.000</t>
  </si>
  <si>
    <t>154.000 - 280.500</t>
  </si>
  <si>
    <t>280.500 - 480.500</t>
  </si>
  <si>
    <t>480.500 - 885.000</t>
  </si>
  <si>
    <t>Más de 885.000</t>
  </si>
  <si>
    <t>Total productores</t>
  </si>
  <si>
    <t>Cantidad de productores</t>
  </si>
  <si>
    <t>Remisión a planta (litros)</t>
  </si>
  <si>
    <t>Elaboración de queso (litros)</t>
  </si>
  <si>
    <t>Elaboración de otros productos (litros)</t>
  </si>
  <si>
    <t>Consumo animal (litros)</t>
  </si>
  <si>
    <t>Consumo humanos (litros)</t>
  </si>
  <si>
    <t>Producción de leche promedio (litros)</t>
  </si>
  <si>
    <t>Producción promedio de leche por estrato de los remitentes ejercicio 2013/2014</t>
  </si>
  <si>
    <t>Total</t>
  </si>
  <si>
    <t>Cantidad de productores remitentes</t>
  </si>
  <si>
    <t>Remisión a planta</t>
  </si>
  <si>
    <t>Elaboración de queso</t>
  </si>
  <si>
    <t>Elaboración de otros productos</t>
  </si>
  <si>
    <t>Consumo animal</t>
  </si>
  <si>
    <t>Consumo humanos</t>
  </si>
  <si>
    <t>Producción de leche promedio</t>
  </si>
  <si>
    <t>Producción promedio de leche por estrato de los queseros ejercicio 2013/2014</t>
  </si>
  <si>
    <t>Más de 280.500</t>
  </si>
  <si>
    <t>Cantidad de productores queseros</t>
  </si>
  <si>
    <t>Producción de leche</t>
  </si>
  <si>
    <t xml:space="preserve">Los resultados se presentan clasificados en tipo de establecimiento: </t>
  </si>
  <si>
    <t>_ Remitente (remitente exclusivo) y</t>
  </si>
  <si>
    <t>_Quesería artesanal  (elaboran quesos o elaboran quesos y pueden remitir parte de su leche).</t>
  </si>
  <si>
    <t>En cada hoja se presentan primero los totales por tipo de establecimiento.</t>
  </si>
  <si>
    <t>A continuación se presentan cuadros con datos de remitentes y queserías clasificados por estratos de producción de leche anual.</t>
  </si>
  <si>
    <t>Contenidos</t>
  </si>
  <si>
    <t>Tierra</t>
  </si>
  <si>
    <t>Animales lecheros</t>
  </si>
  <si>
    <t>Personas</t>
  </si>
  <si>
    <t>Infraestructura</t>
  </si>
  <si>
    <t>Asistencia técnica</t>
  </si>
  <si>
    <t>Usos de suelo</t>
  </si>
  <si>
    <t>Bienestar animal</t>
  </si>
  <si>
    <t>Superficie promedio total (has)</t>
  </si>
  <si>
    <t>Superficie ocupada y en otras formas</t>
  </si>
  <si>
    <t>Superficie en arrendamiento al INC</t>
  </si>
  <si>
    <t>Superficie en arrendamiento a particular</t>
  </si>
  <si>
    <t>Superficie en propiedad comprada al INC</t>
  </si>
  <si>
    <t>Superficie en propiedad</t>
  </si>
  <si>
    <t>Superficie destinada a otros usos</t>
  </si>
  <si>
    <t xml:space="preserve">Superficie destinada a la recría </t>
  </si>
  <si>
    <t>Superficie destinada a las vacas masa</t>
  </si>
  <si>
    <t>Superficie promedio (has) por tipo según estrato de queseros ejercicio 2013/2014</t>
  </si>
  <si>
    <t>Superficie promedio (has) por tipo según estrato de todos los productores ejercicio 2013/2014</t>
  </si>
  <si>
    <t>Superficie por destino y tenencia por tipo de productor y estrato</t>
  </si>
  <si>
    <t>Composición del rodeo lechero a comienzo del ejercicio 2013/2014</t>
  </si>
  <si>
    <t>Composición del rodeo lechero a final del ejercicio 2013/2014</t>
  </si>
  <si>
    <t>Cantidad de animales lecheros  propios y ajenos dentro del establecimiento totales según estrato al 01/07/2013</t>
  </si>
  <si>
    <t>Cantidad de animales lecheros  propios y ajenos dentro del establecimiento totales según estrato al 30/06/2014</t>
  </si>
  <si>
    <t>Vacas en ordeñe</t>
  </si>
  <si>
    <t>Vacas secas</t>
  </si>
  <si>
    <t>Vaquillonas entoradas</t>
  </si>
  <si>
    <t>Vaquillonas más de 2 sin entorar</t>
  </si>
  <si>
    <t>Vaquillonas 1 a 2</t>
  </si>
  <si>
    <t>Terneras</t>
  </si>
  <si>
    <t>Terneros</t>
  </si>
  <si>
    <t>Toros</t>
  </si>
  <si>
    <t>Cantidad de animales lecheros  propios y ajenos dentro del establecimiento totales de remitentes según estrato al 01/07/2013</t>
  </si>
  <si>
    <t>Cantidad de animales lecheros  propios y ajenos dentro del establecimiento totales de remitentes según estrato al 30/06/2014</t>
  </si>
  <si>
    <t>Cantidad de animales lecheros  propios y ajenos dentro del establecimiento totales de queseros según estrato al 01/07/2013</t>
  </si>
  <si>
    <t>Cantidad de animales lecheros  propios y ajenos dentro del establecimiento totales de queseros según estrato al 30/06/2014</t>
  </si>
  <si>
    <t>Cantidad de animales lecheros  propios y ajenos dentro del establecimiento promedio por productor según estrato al 01/07/2013</t>
  </si>
  <si>
    <t>Cantidad de animales lecheros  propios y ajenos dentro del establecimiento promedio por productor según estrato al 30/06/2014</t>
  </si>
  <si>
    <t>Cantidad de animales lecheros propios y ajenos dentro del establecimiento promedio por productor remitente según estrato al 01/07/2013</t>
  </si>
  <si>
    <t>Cantidad de animales lecheros propios y ajenos dentro del establecimiento promedio por productor remitente según estrato al 30/06/2014</t>
  </si>
  <si>
    <t>Cantidad de animales lecheros propios y ajenos dentro del establecimiento  promedio por productor quesero según estrato al 01/07/2013</t>
  </si>
  <si>
    <t>Cantidad de animales lecheros propios y ajenos dentro del establecimiento  promedio por productor quesero según estrato al 30/06/2014</t>
  </si>
  <si>
    <t>Recursos humanos familiares y asalariados por tipo de productor y estrato</t>
  </si>
  <si>
    <t>Cantidad de trabajadores y edad promedio por sexo según estrato de los productores lecheros ejercicio 2013/2014</t>
  </si>
  <si>
    <t>Trabajadores familiares Totales</t>
  </si>
  <si>
    <t>Trabajadores familiares Hombres</t>
  </si>
  <si>
    <t>Trabajadores familiares Mujeres</t>
  </si>
  <si>
    <t>Edad promedio trabajadores familiares</t>
  </si>
  <si>
    <t>Edad promedio trabajadores familiares Hombres</t>
  </si>
  <si>
    <t>Edad promedio trabajadores familiares Mujeres</t>
  </si>
  <si>
    <t>Trabajadores asalariados Totales</t>
  </si>
  <si>
    <t>Trabajadores asalariados Hombres</t>
  </si>
  <si>
    <t>Trabajadores asalariados Mujeres</t>
  </si>
  <si>
    <t xml:space="preserve">Edad promedio trabajadores asalariados </t>
  </si>
  <si>
    <t>Edad promedio trabajadores asalariados Hombres</t>
  </si>
  <si>
    <t>Edad promedio trabajadores asalariados Mujeres</t>
  </si>
  <si>
    <t>Cantidad de trabajadores y edad promedio por sexo según estrato de los remitentes ejercicio 2013/2014</t>
  </si>
  <si>
    <t>Cantidad de trabajadores y edad promedio por sexo según estrato de los queseros ejercicio 2013/2014</t>
  </si>
  <si>
    <t>Instalaciones de los tambos de cada estrato para el ejercicio 2013/2014</t>
  </si>
  <si>
    <t>Valor promedio de instalaciones de los produtores lecheros promedio por estrato ejercicio 2013/2014</t>
  </si>
  <si>
    <t>Cantidad de salas totales</t>
  </si>
  <si>
    <t>Cantidad de órganos promedio</t>
  </si>
  <si>
    <t>Superficie sala promedio (metros cuadrados)</t>
  </si>
  <si>
    <t>Superficie corral espera promedio (metros cuadrados)</t>
  </si>
  <si>
    <t>Cantidad piletas promedio</t>
  </si>
  <si>
    <t>Capacidad de frío promedio (litros)</t>
  </si>
  <si>
    <t>Potencia contratada promedio (kilowatts)</t>
  </si>
  <si>
    <t>Valor promedio de instalaciones de remitentes promedio por estrato ejercicio 2013/2014</t>
  </si>
  <si>
    <t>Cantidad de salas promedio</t>
  </si>
  <si>
    <t>Valor promedio de instalaciones de queseros artesanales promedio por estrato ejercicio 2013/2014</t>
  </si>
  <si>
    <t>Caracterización de las salas para el ejercicio 2013/2014</t>
  </si>
  <si>
    <t>Cantidad de salas por tipo y procentaje con diferentes tecnologías por estrato de productores lecheros ejercicio 2013/2014</t>
  </si>
  <si>
    <t>Atadero tradicional</t>
  </si>
  <si>
    <t>De pasaje</t>
  </si>
  <si>
    <t>Espina de pescado</t>
  </si>
  <si>
    <t>Calesita</t>
  </si>
  <si>
    <t>Porcentaje de salas con sacapezoneras</t>
  </si>
  <si>
    <t>Porcentaje de salas que suministran ración en sala</t>
  </si>
  <si>
    <t>Porcentaje de salas que tienen suministro automático</t>
  </si>
  <si>
    <t>Porcentaje de salas que tienen silos aéreos</t>
  </si>
  <si>
    <t>Porcentaje de salas que tienen ventiladores</t>
  </si>
  <si>
    <t>Porcentaje de salas que tienen aspersores</t>
  </si>
  <si>
    <t>Cantidad de salas por tipo y procentaje con diferentes tecnologías por estrato de remitente ejercicio 2013/2014</t>
  </si>
  <si>
    <t>Cantidad de salas por tipo y procentaje con diferentes tecnologías por estrato de quesero ejercicio 2013/2014</t>
  </si>
  <si>
    <t>Sala</t>
  </si>
  <si>
    <t>Datos de los productores lecheros para caracterizar a los titulares</t>
  </si>
  <si>
    <t>Condición jurídica según estrato de todos los productores ejercicio 2013/2014</t>
  </si>
  <si>
    <t>Persona física</t>
  </si>
  <si>
    <t>Sociedad con contrato legal</t>
  </si>
  <si>
    <t>Sociedad de hecho sin contrato legal o sucesión</t>
  </si>
  <si>
    <t>Otras formas</t>
  </si>
  <si>
    <t>Dedicación del titular según estrato de todos los productores ejercicio 2013/2014</t>
  </si>
  <si>
    <t>Exclusiva</t>
  </si>
  <si>
    <t>Con alta prioridad (más de 60%)</t>
  </si>
  <si>
    <t>Parcial (entre 40% y 60%)</t>
  </si>
  <si>
    <t>Baja (menos de 40%)</t>
  </si>
  <si>
    <t>Sin datos</t>
  </si>
  <si>
    <t>Edad promedio del titular según estrato de todos los productores ejercicio 2013/2014</t>
  </si>
  <si>
    <t>Edad promedio</t>
  </si>
  <si>
    <t>Residencia del titular según estrato de todos los productores ejercicio 2013/2014</t>
  </si>
  <si>
    <t>Reside en la explotación o a una distancia menor a 50 km</t>
  </si>
  <si>
    <t>No reside en la explotación</t>
  </si>
  <si>
    <t xml:space="preserve"> Cruzas y otras</t>
  </si>
  <si>
    <t xml:space="preserve"> Normando</t>
  </si>
  <si>
    <t xml:space="preserve"> Jersey</t>
  </si>
  <si>
    <t xml:space="preserve"> Holando Neozelandes</t>
  </si>
  <si>
    <t xml:space="preserve"> Holando Americano, o Canadiense</t>
  </si>
  <si>
    <t>Cantidad de reemplazos total (propias y ajenas dentro)</t>
  </si>
  <si>
    <t>Cantidad de vacas total (propias y ajenas dentro)</t>
  </si>
  <si>
    <t>Cantidad de reemplazos de queseros por estrato y porcentaje de cada tipo racial según estrato al 01/07/2013</t>
  </si>
  <si>
    <t>Cantidad de vacas de queseros por estrato y porcentaje de cada tipo racial según estrato al 01/07/2013</t>
  </si>
  <si>
    <t>Cantidad de reemplazos de remitentes por estrato y porcentaje de cada tipo racial según estrato al 01/07/2013</t>
  </si>
  <si>
    <t>Cantidad de vacas de remitentes por estrato y porcentaje de cada tipo racial según estrato al 01/07/2013</t>
  </si>
  <si>
    <t>Cantidad de reemplazos por estrato y porcentaje de cada tipo racial según estrato al 01/07/2013</t>
  </si>
  <si>
    <t>Cantidad de vacas por estrato y porcentaje de cada tipo racial según estrato al 01/07/2013</t>
  </si>
  <si>
    <t>Composición racial del rodeo de reemplazos lecheros 2013/2014</t>
  </si>
  <si>
    <t>Composición racial del rodeo de vacas lecheras 2013/2014</t>
  </si>
  <si>
    <t>Razas vacas</t>
  </si>
  <si>
    <t>Indicadores de manejo reproductivo del rodeo de vacas lecheras</t>
  </si>
  <si>
    <t>Cantidad de vacas y movimiento del rodeo en el ejercicio y principales indicadores según estrato para todos los productores</t>
  </si>
  <si>
    <t>Vacas en ordeñe 30/06/2013</t>
  </si>
  <si>
    <t>Vacas secas 30/06/2013</t>
  </si>
  <si>
    <t>Compras vacas</t>
  </si>
  <si>
    <t>Venta vacas</t>
  </si>
  <si>
    <t>Muerte  vacas</t>
  </si>
  <si>
    <t>Partos Vacas</t>
  </si>
  <si>
    <t>Partos vaquillonas</t>
  </si>
  <si>
    <t>Cantidad de partos Otoño</t>
  </si>
  <si>
    <t>Cantidad de partos Invierno</t>
  </si>
  <si>
    <t>Cantidad de partos Primavera</t>
  </si>
  <si>
    <t>Cantidad de partos Verano</t>
  </si>
  <si>
    <t>Vaquillonas servidas</t>
  </si>
  <si>
    <t>Compra vaquillonas</t>
  </si>
  <si>
    <t>Edad primer servicio promedio</t>
  </si>
  <si>
    <t>Intervalo interpartos promedio</t>
  </si>
  <si>
    <t>Establecimientos que sincronizan celos (%)</t>
  </si>
  <si>
    <t>Establecimientos que realizan tactos o ecografías (%)</t>
  </si>
  <si>
    <t>Establecimientos que utilizan semen sexado (%)</t>
  </si>
  <si>
    <t>Establecimientos que utilizan parches (%)</t>
  </si>
  <si>
    <t>Establecimientos que estan conformes con la reproducción (%)</t>
  </si>
  <si>
    <t>Establecimientos que vacunaron contra enfermedades reproductivas (%)</t>
  </si>
  <si>
    <t>Establecimientos que envían animales a campos de recía (%)</t>
  </si>
  <si>
    <t>Sistema de registros reproductivos</t>
  </si>
  <si>
    <t>_ No tiene (%)</t>
  </si>
  <si>
    <t>_ En papel (%)</t>
  </si>
  <si>
    <t>_ En planilla electrónica (%)</t>
  </si>
  <si>
    <t>_ Software reproductivo (%)</t>
  </si>
  <si>
    <t>Sistema de servicio</t>
  </si>
  <si>
    <t>_ Sólo toro (%)</t>
  </si>
  <si>
    <t>_ Sólo Inseminación artificial (%)</t>
  </si>
  <si>
    <t>_ Ambos (%)</t>
  </si>
  <si>
    <t>Cantidad de vacas y movimiento del rodeo en el ejercicio y principales indicadores según estrato para los remitentes</t>
  </si>
  <si>
    <t>Cantidad de vacas y movimiento del rodeo en el ejercicio y principales indicadores según estrato para los queseros</t>
  </si>
  <si>
    <t>Manejo reproductivos</t>
  </si>
  <si>
    <t>Caracterización de la asistencia técnica para el ejercicio 2013/2014</t>
  </si>
  <si>
    <t>Productores que cuentan con asistencia técnica según tipo de asistencia por estrato de productores lecheros ejercicio 2013/2014</t>
  </si>
  <si>
    <t xml:space="preserve">Total </t>
  </si>
  <si>
    <t xml:space="preserve">Asistencia técnica agronómica (ATA) </t>
  </si>
  <si>
    <t>_ No tiene ATA (%)</t>
  </si>
  <si>
    <t>_ ATA Puntual (%)</t>
  </si>
  <si>
    <t>_ ATA Continua (%)</t>
  </si>
  <si>
    <t xml:space="preserve">Asistencia técnica veterinaria (ATV) </t>
  </si>
  <si>
    <t>_ No tiene ATV (%)</t>
  </si>
  <si>
    <t>_ ATV Puntual (%)</t>
  </si>
  <si>
    <t>_ ATV Continua (%)</t>
  </si>
  <si>
    <t>Productores que cuentan con asistencia técnica según tipo de asistencia por estrato de remitente ejercicio 2013/2014</t>
  </si>
  <si>
    <t>Productores que cuentan con asistencia técnica según tipo de asistencia por estrato de quesero ejercicio 2013/2014</t>
  </si>
  <si>
    <t>Productores por temática de la asistencia técnica por estrato de productores lecheros ejercicio 2013/2014</t>
  </si>
  <si>
    <t>Calidad de leche</t>
  </si>
  <si>
    <t>_ No tiene  (%)</t>
  </si>
  <si>
    <t>_  Puntual (%)</t>
  </si>
  <si>
    <t>_  Continua (%)</t>
  </si>
  <si>
    <t>Sanidad animal</t>
  </si>
  <si>
    <t>Reproducción</t>
  </si>
  <si>
    <t>Alimentación y dietas</t>
  </si>
  <si>
    <t>Tecnología de cultivos y pasturas</t>
  </si>
  <si>
    <t>Gestión</t>
  </si>
  <si>
    <t>Impuestos</t>
  </si>
  <si>
    <t>Productores por temática de la asistencia técnica por estrato de remitente ejercicio 2013/2014</t>
  </si>
  <si>
    <t>Productores por temática de la asistencia técnica por estrato de quesero ejercicio 2013/2014</t>
  </si>
  <si>
    <t>Distribución de la superficie por uso de suelo para cada tipo de productor y estrato</t>
  </si>
  <si>
    <t>Superficie promedio (ha) por uso según estrato de todos los productores ejercicio 2013/2014</t>
  </si>
  <si>
    <t>Praderas permanentes 2014</t>
  </si>
  <si>
    <t>Praderas permanentes 2013</t>
  </si>
  <si>
    <t>Praderas permanentes 2012</t>
  </si>
  <si>
    <t>Praderas permanentes 2011</t>
  </si>
  <si>
    <t>Verdeo de invierno</t>
  </si>
  <si>
    <t>Verdeo de verano</t>
  </si>
  <si>
    <t>Cultivo para grano</t>
  </si>
  <si>
    <t>Superficie promedio (ha) por uso según estrato de los remitentes ejercicio 2013/2014</t>
  </si>
  <si>
    <t>Cantidad productores remitentes</t>
  </si>
  <si>
    <t>Superficie promedio (ha) por uso según estrato de los queseros ejercicio 2013/2014</t>
  </si>
  <si>
    <t>Cantidad productores queseros</t>
  </si>
  <si>
    <t>Principales indicadores de la alimentación de las vacas</t>
  </si>
  <si>
    <t>Producción de leche promedio (litros por año)</t>
  </si>
  <si>
    <t>Rodeo promedio (cabezas)</t>
  </si>
  <si>
    <t>Superficie destinada a las vacas promedio (has VM)</t>
  </si>
  <si>
    <t>Dotación Vacas/ ha destinada a las vacas (cabezas/ ha VM)</t>
  </si>
  <si>
    <t>Consumo de pasto (kg MS/ ha VM)</t>
  </si>
  <si>
    <t>Consumo de reservas (kg MS/ ha VM)</t>
  </si>
  <si>
    <t>Consumo de concentrados (kg MS/ ha VM)</t>
  </si>
  <si>
    <t>Producción promedio de leche por estrato de los productores remitentes ejercicio 2013/2014</t>
  </si>
  <si>
    <t>Producción promedio de leche por estrato de los productores queseros ejercicio 2013/2014</t>
  </si>
  <si>
    <t>Alimentación vacas</t>
  </si>
  <si>
    <t>Tecnologías</t>
  </si>
  <si>
    <t>Tecnologías presentes en los establecimientos para el ejercicio 2013/2014</t>
  </si>
  <si>
    <t>Cantidad de productores que cuenta con diferentes tecnologías por estrato de productores lecheros ejercicio 2013/2014</t>
  </si>
  <si>
    <t>Cantidad de productores que encalan suelos</t>
  </si>
  <si>
    <t>Cantidad de productores que fertilizan con potasio</t>
  </si>
  <si>
    <t>Cantidad de productores que tienen sistema de riego</t>
  </si>
  <si>
    <t>Cantidad de productores que cuenta con diferentes tecnologías por estrato de remitente ejercicio 2013/2014</t>
  </si>
  <si>
    <t>Cantidad de productores que cuenta con diferentes tecnologías por estrato de quesero ejercicio 2013/2014</t>
  </si>
  <si>
    <t xml:space="preserve">Mejoras relacionadas a Bienestar Animal el ejercicio 2013/2014 </t>
  </si>
  <si>
    <t>Cantidad de tambo por tipo que cuenta con cada mejora por estrato de productores lecheros ejercicio 2013/2014</t>
  </si>
  <si>
    <t>Con acceso de agua próximo al tambo</t>
  </si>
  <si>
    <t>Porcentaje de área con agua</t>
  </si>
  <si>
    <t>_ Menos de 25%</t>
  </si>
  <si>
    <t>_ 25% a 50%</t>
  </si>
  <si>
    <t>_ 50% a 75%</t>
  </si>
  <si>
    <t>_ Sin datos</t>
  </si>
  <si>
    <t>Dispone de sombra</t>
  </si>
  <si>
    <t>_ No tiene</t>
  </si>
  <si>
    <t>_ Natural</t>
  </si>
  <si>
    <t>_ Artificial</t>
  </si>
  <si>
    <t>_ Ambas</t>
  </si>
  <si>
    <t>Con sombra limitante</t>
  </si>
  <si>
    <t>Suministran alimentos fuera de la sala</t>
  </si>
  <si>
    <t>Tipo de comederos</t>
  </si>
  <si>
    <t>_ Calle con distribución de hormigón, paredes laterales con piso de hormigón para las vacas</t>
  </si>
  <si>
    <t>_ Sin hormigón al centro y comederos permanentes con piso de hormigón para vacas</t>
  </si>
  <si>
    <t>_ Comederos con hormigón al centro con piso de hormigón para vacas</t>
  </si>
  <si>
    <t>_ Comederos de hormigón o plastico al centro y tosca para las vacas</t>
  </si>
  <si>
    <t>_ Comederos de lona (plastillera)</t>
  </si>
  <si>
    <t>_ Cubiertas o cajones</t>
  </si>
  <si>
    <t>_ Aros para fardos o silopack</t>
  </si>
  <si>
    <t>_ Suministro con alambre en campo</t>
  </si>
  <si>
    <t>Invirtió en caminería en los últimos 5 años</t>
  </si>
  <si>
    <t>Cantidad de tambo por tipo que cuenta con cada mejora por estrato de remitente ejercicio 2013/2014</t>
  </si>
  <si>
    <t>Cantidad de tambo por tipo que cuenta con cada mejora por estrato de quesero ejercicio 2013/2014</t>
  </si>
  <si>
    <t>Ir a contenidos</t>
  </si>
  <si>
    <t>Estuvo a cargo del Instituto Nacional de la Leche y la Dirección de Estadísticas Agropecuarias del Ministerio de Ganadería Agricultura y Pesca.</t>
  </si>
  <si>
    <t>Se realizó en los departamentos de: Canelones, Colonia, Flores, Florida, Paysandú, Río Negro, San José y Soriano. E incluyó una muestra de 314 casos.</t>
  </si>
  <si>
    <r>
      <t>Estadísticas y Metodología de la encuesta están disponibles en:</t>
    </r>
    <r>
      <rPr>
        <u/>
        <sz val="11"/>
        <rFont val="Calibri"/>
        <family val="2"/>
        <scheme val="minor"/>
      </rPr>
      <t xml:space="preserve"> www.inale.org en la Sección Estadísticas/ Uruguay / Encuesta Lechera</t>
    </r>
  </si>
  <si>
    <t>Los datos fueron relevados de forma presencial durante el segundo semestre de 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</si>
</sst>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#,##0.0_ ;\-#,##0.0\ "/>
    <numFmt numFmtId="167" formatCode="_-* #,##0.0_-;\-* #,##0.0_-;_-* &quot;-&quot;??_-;_-@_-"/>
    <numFmt numFmtId="168" formatCode="0.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u/>
      <sz val="11"/>
      <color theme="9" tint="-0.499984740745262"/>
      <name val="Calibri"/>
      <family val="2"/>
      <scheme val="minor"/>
    </font>
    <font>
      <b/>
      <sz val="11.5"/>
      <color theme="0" tint="-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theme="9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73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5" fillId="2" borderId="0" xfId="0" applyFont="1" applyFill="1"/>
    <xf numFmtId="0" fontId="6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horizontal="center" wrapText="1"/>
    </xf>
    <xf numFmtId="1" fontId="7" fillId="2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3" fontId="2" fillId="0" borderId="1" xfId="1" applyNumberFormat="1" applyFont="1" applyBorder="1" applyAlignment="1">
      <alignment horizontal="center"/>
    </xf>
    <xf numFmtId="3" fontId="7" fillId="2" borderId="1" xfId="1" applyNumberFormat="1" applyFont="1" applyFill="1" applyBorder="1" applyAlignment="1">
      <alignment horizontal="center"/>
    </xf>
    <xf numFmtId="164" fontId="2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165" fontId="2" fillId="0" borderId="1" xfId="1" applyNumberFormat="1" applyFont="1" applyBorder="1" applyAlignment="1">
      <alignment horizontal="center"/>
    </xf>
    <xf numFmtId="165" fontId="7" fillId="2" borderId="1" xfId="1" applyNumberFormat="1" applyFont="1" applyFill="1" applyBorder="1" applyAlignment="1">
      <alignment horizontal="center"/>
    </xf>
    <xf numFmtId="0" fontId="6" fillId="0" borderId="0" xfId="0" applyFont="1" applyBorder="1" applyAlignment="1">
      <alignment wrapText="1"/>
    </xf>
    <xf numFmtId="3" fontId="2" fillId="0" borderId="0" xfId="1" applyNumberFormat="1" applyFont="1" applyBorder="1" applyAlignment="1">
      <alignment horizontal="center"/>
    </xf>
    <xf numFmtId="0" fontId="2" fillId="0" borderId="0" xfId="0" applyFon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164" fontId="7" fillId="2" borderId="0" xfId="1" applyNumberFormat="1" applyFont="1" applyFill="1" applyBorder="1"/>
    <xf numFmtId="3" fontId="7" fillId="2" borderId="1" xfId="0" applyNumberFormat="1" applyFont="1" applyFill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8" fillId="0" borderId="0" xfId="0" applyFont="1"/>
    <xf numFmtId="0" fontId="14" fillId="2" borderId="0" xfId="0" applyFont="1" applyFill="1"/>
    <xf numFmtId="0" fontId="15" fillId="2" borderId="0" xfId="0" applyFont="1" applyFill="1"/>
    <xf numFmtId="164" fontId="7" fillId="0" borderId="0" xfId="1" applyNumberFormat="1" applyFont="1" applyFill="1" applyBorder="1"/>
    <xf numFmtId="164" fontId="2" fillId="0" borderId="0" xfId="1" applyNumberFormat="1" applyFont="1" applyFill="1" applyBorder="1"/>
    <xf numFmtId="0" fontId="6" fillId="0" borderId="0" xfId="0" applyFont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164" fontId="2" fillId="0" borderId="1" xfId="1" applyNumberFormat="1" applyFont="1" applyBorder="1"/>
    <xf numFmtId="164" fontId="7" fillId="2" borderId="1" xfId="1" applyNumberFormat="1" applyFont="1" applyFill="1" applyBorder="1"/>
    <xf numFmtId="164" fontId="2" fillId="0" borderId="0" xfId="1" applyNumberFormat="1" applyFont="1" applyBorder="1"/>
    <xf numFmtId="0" fontId="8" fillId="0" borderId="0" xfId="0" applyFont="1" applyAlignment="1">
      <alignment horizontal="center" vertical="center" wrapText="1"/>
    </xf>
    <xf numFmtId="0" fontId="2" fillId="3" borderId="0" xfId="0" applyFont="1" applyFill="1"/>
    <xf numFmtId="0" fontId="16" fillId="0" borderId="0" xfId="0" applyFont="1"/>
    <xf numFmtId="0" fontId="8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7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0" fillId="0" borderId="1" xfId="1" applyNumberFormat="1" applyFont="1" applyBorder="1"/>
    <xf numFmtId="164" fontId="17" fillId="2" borderId="1" xfId="1" applyNumberFormat="1" applyFont="1" applyFill="1" applyBorder="1"/>
    <xf numFmtId="165" fontId="0" fillId="0" borderId="1" xfId="1" applyNumberFormat="1" applyFont="1" applyBorder="1"/>
    <xf numFmtId="165" fontId="17" fillId="2" borderId="1" xfId="1" applyNumberFormat="1" applyFont="1" applyFill="1" applyBorder="1"/>
    <xf numFmtId="164" fontId="0" fillId="0" borderId="0" xfId="0" applyNumberFormat="1"/>
    <xf numFmtId="166" fontId="0" fillId="0" borderId="1" xfId="1" applyNumberFormat="1" applyFont="1" applyBorder="1"/>
    <xf numFmtId="166" fontId="17" fillId="2" borderId="1" xfId="1" applyNumberFormat="1" applyFont="1" applyFill="1" applyBorder="1"/>
    <xf numFmtId="0" fontId="8" fillId="0" borderId="0" xfId="0" applyFont="1" applyAlignment="1">
      <alignment wrapText="1"/>
    </xf>
    <xf numFmtId="166" fontId="0" fillId="0" borderId="0" xfId="1" applyNumberFormat="1" applyFont="1" applyBorder="1"/>
    <xf numFmtId="3" fontId="0" fillId="0" borderId="1" xfId="0" applyNumberFormat="1" applyBorder="1" applyAlignment="1">
      <alignment horizontal="center" wrapText="1"/>
    </xf>
    <xf numFmtId="3" fontId="17" fillId="2" borderId="1" xfId="0" applyNumberFormat="1" applyFont="1" applyFill="1" applyBorder="1" applyAlignment="1">
      <alignment horizontal="center" wrapText="1"/>
    </xf>
    <xf numFmtId="3" fontId="0" fillId="0" borderId="1" xfId="1" applyNumberFormat="1" applyFont="1" applyBorder="1" applyAlignment="1">
      <alignment horizontal="center"/>
    </xf>
    <xf numFmtId="3" fontId="17" fillId="2" borderId="1" xfId="1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wrapText="1"/>
    </xf>
    <xf numFmtId="43" fontId="0" fillId="0" borderId="1" xfId="1" applyFont="1" applyBorder="1"/>
    <xf numFmtId="43" fontId="17" fillId="2" borderId="1" xfId="1" applyFont="1" applyFill="1" applyBorder="1"/>
    <xf numFmtId="167" fontId="0" fillId="0" borderId="1" xfId="1" applyNumberFormat="1" applyFont="1" applyBorder="1"/>
    <xf numFmtId="164" fontId="0" fillId="0" borderId="0" xfId="1" applyNumberFormat="1" applyFont="1" applyBorder="1"/>
    <xf numFmtId="0" fontId="6" fillId="0" borderId="4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7" fillId="2" borderId="6" xfId="0" applyFont="1" applyFill="1" applyBorder="1" applyAlignment="1">
      <alignment wrapText="1"/>
    </xf>
    <xf numFmtId="164" fontId="2" fillId="0" borderId="5" xfId="1" applyNumberFormat="1" applyFont="1" applyBorder="1"/>
    <xf numFmtId="164" fontId="7" fillId="2" borderId="6" xfId="1" applyNumberFormat="1" applyFont="1" applyFill="1" applyBorder="1"/>
    <xf numFmtId="0" fontId="6" fillId="0" borderId="7" xfId="0" applyFont="1" applyBorder="1" applyAlignment="1">
      <alignment wrapText="1"/>
    </xf>
    <xf numFmtId="165" fontId="2" fillId="0" borderId="8" xfId="1" applyNumberFormat="1" applyFont="1" applyBorder="1"/>
    <xf numFmtId="165" fontId="7" fillId="2" borderId="9" xfId="1" applyNumberFormat="1" applyFont="1" applyFill="1" applyBorder="1"/>
    <xf numFmtId="0" fontId="6" fillId="0" borderId="10" xfId="0" applyFont="1" applyBorder="1" applyAlignment="1">
      <alignment wrapText="1"/>
    </xf>
    <xf numFmtId="165" fontId="2" fillId="0" borderId="1" xfId="1" applyNumberFormat="1" applyFont="1" applyBorder="1"/>
    <xf numFmtId="165" fontId="7" fillId="2" borderId="11" xfId="1" applyNumberFormat="1" applyFont="1" applyFill="1" applyBorder="1"/>
    <xf numFmtId="0" fontId="6" fillId="0" borderId="12" xfId="0" applyFont="1" applyBorder="1" applyAlignment="1">
      <alignment wrapText="1"/>
    </xf>
    <xf numFmtId="165" fontId="2" fillId="0" borderId="13" xfId="1" applyNumberFormat="1" applyFont="1" applyBorder="1"/>
    <xf numFmtId="165" fontId="7" fillId="2" borderId="14" xfId="1" applyNumberFormat="1" applyFont="1" applyFill="1" applyBorder="1"/>
    <xf numFmtId="165" fontId="7" fillId="2" borderId="15" xfId="1" applyNumberFormat="1" applyFont="1" applyFill="1" applyBorder="1"/>
    <xf numFmtId="165" fontId="7" fillId="2" borderId="3" xfId="1" applyNumberFormat="1" applyFont="1" applyFill="1" applyBorder="1"/>
    <xf numFmtId="165" fontId="7" fillId="2" borderId="16" xfId="1" applyNumberFormat="1" applyFont="1" applyFill="1" applyBorder="1"/>
    <xf numFmtId="0" fontId="6" fillId="0" borderId="17" xfId="0" applyFont="1" applyBorder="1" applyAlignment="1">
      <alignment wrapText="1"/>
    </xf>
    <xf numFmtId="9" fontId="2" fillId="0" borderId="2" xfId="2" applyFont="1" applyBorder="1"/>
    <xf numFmtId="9" fontId="7" fillId="2" borderId="18" xfId="2" applyFont="1" applyFill="1" applyBorder="1"/>
    <xf numFmtId="165" fontId="7" fillId="2" borderId="19" xfId="1" applyNumberFormat="1" applyFont="1" applyFill="1" applyBorder="1"/>
    <xf numFmtId="165" fontId="7" fillId="2" borderId="20" xfId="1" applyNumberFormat="1" applyFont="1" applyFill="1" applyBorder="1"/>
    <xf numFmtId="165" fontId="7" fillId="2" borderId="21" xfId="1" applyNumberFormat="1" applyFont="1" applyFill="1" applyBorder="1"/>
    <xf numFmtId="0" fontId="6" fillId="0" borderId="22" xfId="0" applyFont="1" applyBorder="1" applyAlignment="1">
      <alignment wrapText="1"/>
    </xf>
    <xf numFmtId="9" fontId="2" fillId="0" borderId="23" xfId="2" applyFont="1" applyBorder="1"/>
    <xf numFmtId="9" fontId="7" fillId="2" borderId="24" xfId="2" applyFont="1" applyFill="1" applyBorder="1"/>
    <xf numFmtId="9" fontId="2" fillId="0" borderId="0" xfId="2" applyFont="1" applyBorder="1"/>
    <xf numFmtId="0" fontId="18" fillId="0" borderId="0" xfId="0" applyFont="1"/>
    <xf numFmtId="0" fontId="7" fillId="2" borderId="1" xfId="0" applyFont="1" applyFill="1" applyBorder="1" applyAlignment="1">
      <alignment wrapText="1"/>
    </xf>
    <xf numFmtId="168" fontId="17" fillId="2" borderId="1" xfId="2" applyNumberFormat="1" applyFont="1" applyFill="1" applyBorder="1"/>
    <xf numFmtId="168" fontId="0" fillId="0" borderId="1" xfId="2" applyNumberFormat="1" applyFont="1" applyBorder="1"/>
    <xf numFmtId="0" fontId="19" fillId="2" borderId="0" xfId="0" applyFont="1" applyFill="1"/>
    <xf numFmtId="0" fontId="20" fillId="0" borderId="0" xfId="0" applyFont="1"/>
    <xf numFmtId="9" fontId="2" fillId="0" borderId="1" xfId="2" applyFont="1" applyBorder="1"/>
    <xf numFmtId="9" fontId="7" fillId="2" borderId="1" xfId="2" applyFont="1" applyFill="1" applyBorder="1"/>
    <xf numFmtId="9" fontId="6" fillId="0" borderId="1" xfId="2" applyFont="1" applyBorder="1"/>
    <xf numFmtId="165" fontId="7" fillId="2" borderId="25" xfId="1" applyNumberFormat="1" applyFont="1" applyFill="1" applyBorder="1"/>
    <xf numFmtId="165" fontId="7" fillId="2" borderId="26" xfId="1" applyNumberFormat="1" applyFont="1" applyFill="1" applyBorder="1"/>
    <xf numFmtId="0" fontId="6" fillId="0" borderId="27" xfId="0" applyFont="1" applyBorder="1" applyAlignment="1">
      <alignment wrapText="1"/>
    </xf>
    <xf numFmtId="165" fontId="2" fillId="0" borderId="28" xfId="1" applyNumberFormat="1" applyFont="1" applyBorder="1"/>
    <xf numFmtId="165" fontId="7" fillId="2" borderId="1" xfId="1" applyNumberFormat="1" applyFont="1" applyFill="1" applyBorder="1"/>
    <xf numFmtId="0" fontId="6" fillId="0" borderId="2" xfId="0" applyFont="1" applyBorder="1" applyAlignment="1">
      <alignment wrapText="1"/>
    </xf>
    <xf numFmtId="168" fontId="2" fillId="0" borderId="0" xfId="2" applyNumberFormat="1" applyFont="1"/>
    <xf numFmtId="0" fontId="2" fillId="0" borderId="29" xfId="0" applyFont="1" applyBorder="1"/>
    <xf numFmtId="0" fontId="6" fillId="0" borderId="30" xfId="0" applyFont="1" applyBorder="1" applyAlignment="1">
      <alignment wrapText="1"/>
    </xf>
    <xf numFmtId="165" fontId="2" fillId="0" borderId="3" xfId="1" applyNumberFormat="1" applyFont="1" applyBorder="1"/>
    <xf numFmtId="164" fontId="7" fillId="2" borderId="31" xfId="1" applyNumberFormat="1" applyFont="1" applyFill="1" applyBorder="1"/>
    <xf numFmtId="9" fontId="7" fillId="2" borderId="20" xfId="2" applyFont="1" applyFill="1" applyBorder="1"/>
    <xf numFmtId="9" fontId="2" fillId="0" borderId="28" xfId="2" applyFont="1" applyBorder="1"/>
    <xf numFmtId="0" fontId="22" fillId="0" borderId="0" xfId="0" applyFont="1"/>
    <xf numFmtId="0" fontId="21" fillId="0" borderId="0" xfId="0" applyFont="1"/>
    <xf numFmtId="164" fontId="2" fillId="0" borderId="23" xfId="1" applyNumberFormat="1" applyFont="1" applyBorder="1"/>
    <xf numFmtId="164" fontId="7" fillId="2" borderId="24" xfId="1" applyNumberFormat="1" applyFont="1" applyFill="1" applyBorder="1"/>
    <xf numFmtId="0" fontId="6" fillId="0" borderId="32" xfId="0" applyFont="1" applyBorder="1" applyAlignment="1">
      <alignment wrapText="1"/>
    </xf>
    <xf numFmtId="165" fontId="2" fillId="0" borderId="0" xfId="1" applyNumberFormat="1" applyFont="1" applyBorder="1"/>
    <xf numFmtId="165" fontId="2" fillId="0" borderId="33" xfId="1" applyNumberFormat="1" applyFont="1" applyBorder="1"/>
    <xf numFmtId="9" fontId="7" fillId="2" borderId="11" xfId="2" applyFont="1" applyFill="1" applyBorder="1"/>
    <xf numFmtId="9" fontId="2" fillId="0" borderId="13" xfId="2" applyFont="1" applyBorder="1"/>
    <xf numFmtId="9" fontId="7" fillId="2" borderId="14" xfId="2" applyFont="1" applyFill="1" applyBorder="1"/>
    <xf numFmtId="165" fontId="7" fillId="2" borderId="34" xfId="1" applyNumberFormat="1" applyFont="1" applyFill="1" applyBorder="1"/>
    <xf numFmtId="165" fontId="7" fillId="2" borderId="35" xfId="1" applyNumberFormat="1" applyFont="1" applyFill="1" applyBorder="1"/>
    <xf numFmtId="165" fontId="7" fillId="2" borderId="36" xfId="1" applyNumberFormat="1" applyFont="1" applyFill="1" applyBorder="1"/>
    <xf numFmtId="43" fontId="2" fillId="0" borderId="1" xfId="1" applyFont="1" applyBorder="1"/>
    <xf numFmtId="43" fontId="7" fillId="2" borderId="1" xfId="1" applyFont="1" applyFill="1" applyBorder="1"/>
    <xf numFmtId="3" fontId="23" fillId="0" borderId="0" xfId="0" applyNumberFormat="1" applyFont="1"/>
    <xf numFmtId="3" fontId="0" fillId="0" borderId="0" xfId="0" applyNumberFormat="1"/>
    <xf numFmtId="3" fontId="19" fillId="2" borderId="0" xfId="0" applyNumberFormat="1" applyFont="1" applyFill="1"/>
    <xf numFmtId="3" fontId="17" fillId="2" borderId="0" xfId="0" applyNumberFormat="1" applyFont="1" applyFill="1"/>
    <xf numFmtId="3" fontId="8" fillId="0" borderId="4" xfId="0" applyNumberFormat="1" applyFont="1" applyBorder="1" applyAlignment="1">
      <alignment wrapText="1"/>
    </xf>
    <xf numFmtId="3" fontId="0" fillId="0" borderId="5" xfId="0" applyNumberFormat="1" applyBorder="1" applyAlignment="1">
      <alignment horizontal="center" wrapText="1"/>
    </xf>
    <xf numFmtId="3" fontId="17" fillId="2" borderId="6" xfId="0" applyNumberFormat="1" applyFont="1" applyFill="1" applyBorder="1" applyAlignment="1">
      <alignment horizontal="center" wrapText="1"/>
    </xf>
    <xf numFmtId="3" fontId="0" fillId="0" borderId="0" xfId="0" applyNumberFormat="1" applyAlignment="1">
      <alignment wrapText="1"/>
    </xf>
    <xf numFmtId="3" fontId="8" fillId="0" borderId="22" xfId="0" applyNumberFormat="1" applyFont="1" applyBorder="1" applyAlignment="1">
      <alignment wrapText="1"/>
    </xf>
    <xf numFmtId="3" fontId="0" fillId="0" borderId="23" xfId="1" applyNumberFormat="1" applyFont="1" applyBorder="1" applyAlignment="1">
      <alignment horizontal="center"/>
    </xf>
    <xf numFmtId="3" fontId="17" fillId="2" borderId="24" xfId="1" applyNumberFormat="1" applyFont="1" applyFill="1" applyBorder="1" applyAlignment="1">
      <alignment horizontal="center"/>
    </xf>
    <xf numFmtId="3" fontId="8" fillId="0" borderId="37" xfId="0" applyNumberFormat="1" applyFont="1" applyBorder="1" applyAlignment="1">
      <alignment wrapText="1"/>
    </xf>
    <xf numFmtId="3" fontId="0" fillId="0" borderId="38" xfId="1" applyNumberFormat="1" applyFont="1" applyBorder="1" applyAlignment="1">
      <alignment horizontal="center"/>
    </xf>
    <xf numFmtId="3" fontId="17" fillId="2" borderId="39" xfId="1" applyNumberFormat="1" applyFont="1" applyFill="1" applyBorder="1" applyAlignment="1">
      <alignment horizontal="center"/>
    </xf>
    <xf numFmtId="3" fontId="8" fillId="0" borderId="7" xfId="0" applyNumberFormat="1" applyFont="1" applyBorder="1" applyAlignment="1">
      <alignment wrapText="1"/>
    </xf>
    <xf numFmtId="3" fontId="0" fillId="0" borderId="8" xfId="1" applyNumberFormat="1" applyFont="1" applyBorder="1" applyAlignment="1">
      <alignment horizontal="center"/>
    </xf>
    <xf numFmtId="3" fontId="17" fillId="2" borderId="9" xfId="1" applyNumberFormat="1" applyFont="1" applyFill="1" applyBorder="1" applyAlignment="1">
      <alignment horizontal="center"/>
    </xf>
    <xf numFmtId="3" fontId="0" fillId="0" borderId="5" xfId="1" applyNumberFormat="1" applyFont="1" applyBorder="1" applyAlignment="1">
      <alignment horizontal="center"/>
    </xf>
    <xf numFmtId="3" fontId="17" fillId="2" borderId="6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8" fillId="0" borderId="0" xfId="0" applyNumberFormat="1" applyFont="1" applyAlignment="1">
      <alignment wrapText="1"/>
    </xf>
    <xf numFmtId="3" fontId="0" fillId="0" borderId="0" xfId="2" applyNumberFormat="1" applyFont="1" applyBorder="1" applyAlignment="1">
      <alignment horizontal="center"/>
    </xf>
    <xf numFmtId="3" fontId="0" fillId="0" borderId="0" xfId="2" applyNumberFormat="1" applyFont="1" applyBorder="1"/>
    <xf numFmtId="164" fontId="7" fillId="2" borderId="9" xfId="1" applyNumberFormat="1" applyFont="1" applyFill="1" applyBorder="1"/>
    <xf numFmtId="0" fontId="6" fillId="0" borderId="40" xfId="0" applyFont="1" applyBorder="1" applyAlignment="1">
      <alignment wrapText="1"/>
    </xf>
    <xf numFmtId="3" fontId="9" fillId="0" borderId="0" xfId="3" applyNumberFormat="1"/>
    <xf numFmtId="0" fontId="24" fillId="0" borderId="0" xfId="0" applyFont="1"/>
    <xf numFmtId="0" fontId="25" fillId="0" borderId="0" xfId="0" applyFont="1"/>
    <xf numFmtId="0" fontId="29" fillId="0" borderId="0" xfId="3" applyFont="1" applyBorder="1"/>
    <xf numFmtId="0" fontId="27" fillId="0" borderId="41" xfId="0" applyFont="1" applyBorder="1"/>
    <xf numFmtId="0" fontId="27" fillId="0" borderId="42" xfId="0" applyFont="1" applyBorder="1"/>
    <xf numFmtId="0" fontId="27" fillId="0" borderId="43" xfId="0" applyFont="1" applyBorder="1"/>
    <xf numFmtId="0" fontId="27" fillId="0" borderId="44" xfId="0" applyFont="1" applyBorder="1"/>
    <xf numFmtId="0" fontId="28" fillId="0" borderId="0" xfId="0" applyFont="1" applyBorder="1" applyAlignment="1">
      <alignment horizontal="center"/>
    </xf>
    <xf numFmtId="0" fontId="27" fillId="0" borderId="45" xfId="0" applyFont="1" applyBorder="1"/>
    <xf numFmtId="0" fontId="27" fillId="0" borderId="0" xfId="0" applyFont="1" applyBorder="1"/>
    <xf numFmtId="0" fontId="29" fillId="0" borderId="44" xfId="3" applyFont="1" applyFill="1" applyBorder="1" applyAlignment="1">
      <alignment horizontal="center"/>
    </xf>
    <xf numFmtId="0" fontId="29" fillId="0" borderId="46" xfId="3" applyFont="1" applyFill="1" applyBorder="1" applyAlignment="1">
      <alignment horizontal="center"/>
    </xf>
    <xf numFmtId="0" fontId="29" fillId="0" borderId="47" xfId="3" applyFont="1" applyBorder="1"/>
    <xf numFmtId="0" fontId="27" fillId="0" borderId="48" xfId="0" applyFont="1" applyBorder="1"/>
    <xf numFmtId="0" fontId="30" fillId="0" borderId="0" xfId="0" applyFont="1" applyFill="1"/>
    <xf numFmtId="0" fontId="8" fillId="0" borderId="0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8A00"/>
      <color rgb="FF007000"/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0</xdr:row>
      <xdr:rowOff>76200</xdr:rowOff>
    </xdr:from>
    <xdr:to>
      <xdr:col>5</xdr:col>
      <xdr:colOff>1286753</xdr:colOff>
      <xdr:row>7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469D94-E0BC-431E-8AA7-BEA57AE39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9900" y="76200"/>
          <a:ext cx="3086978" cy="17811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1600200</xdr:colOff>
      <xdr:row>0</xdr:row>
      <xdr:rowOff>152400</xdr:rowOff>
    </xdr:from>
    <xdr:to>
      <xdr:col>5</xdr:col>
      <xdr:colOff>76200</xdr:colOff>
      <xdr:row>9</xdr:row>
      <xdr:rowOff>12993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E00279B-F712-4058-8567-0D4B71E57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0" y="152400"/>
          <a:ext cx="2333625" cy="134649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123825</xdr:rowOff>
    </xdr:from>
    <xdr:to>
      <xdr:col>4</xdr:col>
      <xdr:colOff>533400</xdr:colOff>
      <xdr:row>7</xdr:row>
      <xdr:rowOff>136818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B9B11E-C315-42AB-9669-1253355D2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1325" y="123825"/>
          <a:ext cx="2333625" cy="134649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1600200</xdr:colOff>
      <xdr:row>0</xdr:row>
      <xdr:rowOff>123825</xdr:rowOff>
    </xdr:from>
    <xdr:to>
      <xdr:col>4</xdr:col>
      <xdr:colOff>428625</xdr:colOff>
      <xdr:row>8</xdr:row>
      <xdr:rowOff>146343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8E633E-6D40-4E41-B5F5-82D33154E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0" y="123825"/>
          <a:ext cx="2333625" cy="134649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1</xdr:row>
      <xdr:rowOff>95250</xdr:rowOff>
    </xdr:from>
    <xdr:to>
      <xdr:col>5</xdr:col>
      <xdr:colOff>123825</xdr:colOff>
      <xdr:row>8</xdr:row>
      <xdr:rowOff>108243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AF7938-727E-431A-87CA-B9B5B0358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9925" y="285750"/>
          <a:ext cx="2333625" cy="134649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1600200</xdr:colOff>
      <xdr:row>0</xdr:row>
      <xdr:rowOff>152400</xdr:rowOff>
    </xdr:from>
    <xdr:to>
      <xdr:col>4</xdr:col>
      <xdr:colOff>66675</xdr:colOff>
      <xdr:row>9</xdr:row>
      <xdr:rowOff>41568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520371-6056-4868-A61A-F23894F77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152400"/>
          <a:ext cx="2333625" cy="13464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771525</xdr:colOff>
      <xdr:row>0</xdr:row>
      <xdr:rowOff>104775</xdr:rowOff>
    </xdr:from>
    <xdr:to>
      <xdr:col>5</xdr:col>
      <xdr:colOff>561975</xdr:colOff>
      <xdr:row>8</xdr:row>
      <xdr:rowOff>108243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8088AF-DCDF-4FF5-B76A-C57E5AA77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0" y="104775"/>
          <a:ext cx="2333625" cy="13464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752475</xdr:colOff>
      <xdr:row>1</xdr:row>
      <xdr:rowOff>19050</xdr:rowOff>
    </xdr:from>
    <xdr:ext cx="2333625" cy="1346493"/>
    <xdr:pic>
      <xdr:nvPicPr>
        <xdr:cNvPr id="2" name="Imagen 1">
          <a:extLst>
            <a:ext uri="{FF2B5EF4-FFF2-40B4-BE49-F238E27FC236}">
              <a16:creationId xmlns:a16="http://schemas.microsoft.com/office/drawing/2014/main" id="{E74C8946-2992-4381-9AAA-0B539C9E7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6475" y="209550"/>
          <a:ext cx="2333625" cy="1346493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0</xdr:row>
      <xdr:rowOff>19050</xdr:rowOff>
    </xdr:from>
    <xdr:to>
      <xdr:col>9</xdr:col>
      <xdr:colOff>590550</xdr:colOff>
      <xdr:row>8</xdr:row>
      <xdr:rowOff>41568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0DAAA3-7F91-4712-B8FA-F603A1EB7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57950" y="19050"/>
          <a:ext cx="2333625" cy="13464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1</xdr:row>
      <xdr:rowOff>47625</xdr:rowOff>
    </xdr:from>
    <xdr:to>
      <xdr:col>5</xdr:col>
      <xdr:colOff>190500</xdr:colOff>
      <xdr:row>8</xdr:row>
      <xdr:rowOff>60618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37E548-1DFC-4071-A1A5-D4FAB279F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95650" y="238125"/>
          <a:ext cx="2333625" cy="13464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0</xdr:row>
      <xdr:rowOff>66675</xdr:rowOff>
    </xdr:from>
    <xdr:to>
      <xdr:col>5</xdr:col>
      <xdr:colOff>361950</xdr:colOff>
      <xdr:row>7</xdr:row>
      <xdr:rowOff>79668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237707-99C2-4FD4-9B27-CA58FE874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38550" y="66675"/>
          <a:ext cx="2333625" cy="134649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4</xdr:row>
      <xdr:rowOff>47625</xdr:rowOff>
    </xdr:from>
    <xdr:to>
      <xdr:col>10</xdr:col>
      <xdr:colOff>0</xdr:colOff>
      <xdr:row>12</xdr:row>
      <xdr:rowOff>98718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AFF9E7-30C6-478C-9DBD-82417042C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3075" y="695325"/>
          <a:ext cx="2333625" cy="134649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676275</xdr:colOff>
      <xdr:row>0</xdr:row>
      <xdr:rowOff>76200</xdr:rowOff>
    </xdr:from>
    <xdr:ext cx="2333625" cy="1346493"/>
    <xdr:pic>
      <xdr:nvPicPr>
        <xdr:cNvPr id="2" name="Imagen 1">
          <a:extLst>
            <a:ext uri="{FF2B5EF4-FFF2-40B4-BE49-F238E27FC236}">
              <a16:creationId xmlns:a16="http://schemas.microsoft.com/office/drawing/2014/main" id="{0F621C96-A014-438B-A26F-83F0E8598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48275" y="76200"/>
          <a:ext cx="2333625" cy="1346493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123825</xdr:rowOff>
    </xdr:from>
    <xdr:to>
      <xdr:col>5</xdr:col>
      <xdr:colOff>19050</xdr:colOff>
      <xdr:row>8</xdr:row>
      <xdr:rowOff>146343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2CAB20-EC62-4F4D-B4E8-0AB69206C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" y="123825"/>
          <a:ext cx="2333625" cy="1346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ale.org/estadisticas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68F81-AD60-4900-8913-C5EED5386A59}">
  <dimension ref="B9:F39"/>
  <sheetViews>
    <sheetView showGridLines="0" tabSelected="1" workbookViewId="0">
      <selection activeCell="B13" sqref="B13"/>
    </sheetView>
  </sheetViews>
  <sheetFormatPr baseColWidth="10" defaultColWidth="11.42578125" defaultRowHeight="18.75" x14ac:dyDescent="0.3"/>
  <cols>
    <col min="1" max="1" width="6.7109375" style="22" customWidth="1"/>
    <col min="2" max="2" width="11.42578125" style="22"/>
    <col min="3" max="3" width="21.140625" style="22" customWidth="1"/>
    <col min="4" max="4" width="17" style="22" customWidth="1"/>
    <col min="5" max="5" width="15.85546875" style="22" customWidth="1"/>
    <col min="6" max="6" width="23.7109375" style="22" customWidth="1"/>
    <col min="7" max="7" width="38.7109375" style="22" bestFit="1" customWidth="1"/>
    <col min="8" max="16384" width="11.42578125" style="22"/>
  </cols>
  <sheetData>
    <row r="9" spans="2:5" x14ac:dyDescent="0.3">
      <c r="E9" s="23"/>
    </row>
    <row r="10" spans="2:5" s="24" customFormat="1" ht="15.75" x14ac:dyDescent="0.25">
      <c r="B10" s="154" t="s">
        <v>274</v>
      </c>
    </row>
    <row r="11" spans="2:5" s="24" customFormat="1" ht="15.75" x14ac:dyDescent="0.25">
      <c r="B11" s="154" t="s">
        <v>275</v>
      </c>
    </row>
    <row r="12" spans="2:5" s="24" customFormat="1" ht="15.75" x14ac:dyDescent="0.25">
      <c r="B12" s="154" t="s">
        <v>277</v>
      </c>
    </row>
    <row r="13" spans="2:5" s="24" customFormat="1" ht="15.75" x14ac:dyDescent="0.25"/>
    <row r="14" spans="2:5" s="24" customFormat="1" ht="15.75" x14ac:dyDescent="0.25">
      <c r="B14" s="154" t="s">
        <v>29</v>
      </c>
    </row>
    <row r="15" spans="2:5" s="24" customFormat="1" ht="15.75" x14ac:dyDescent="0.25">
      <c r="B15" s="25"/>
      <c r="C15" s="24" t="s">
        <v>30</v>
      </c>
    </row>
    <row r="16" spans="2:5" s="24" customFormat="1" ht="15.75" x14ac:dyDescent="0.25">
      <c r="B16" s="25"/>
      <c r="C16" s="24" t="s">
        <v>31</v>
      </c>
    </row>
    <row r="17" spans="2:6" s="24" customFormat="1" ht="15.75" x14ac:dyDescent="0.25">
      <c r="B17" s="25"/>
    </row>
    <row r="18" spans="2:6" s="24" customFormat="1" ht="15.75" x14ac:dyDescent="0.25">
      <c r="B18" s="154" t="s">
        <v>32</v>
      </c>
    </row>
    <row r="19" spans="2:6" s="24" customFormat="1" ht="15.75" x14ac:dyDescent="0.25">
      <c r="B19" s="154" t="s">
        <v>33</v>
      </c>
    </row>
    <row r="20" spans="2:6" s="24" customFormat="1" ht="15.75" x14ac:dyDescent="0.25">
      <c r="B20" s="25"/>
    </row>
    <row r="21" spans="2:6" s="24" customFormat="1" ht="15.75" x14ac:dyDescent="0.25">
      <c r="B21" s="155" t="s">
        <v>276</v>
      </c>
    </row>
    <row r="22" spans="2:6" ht="19.5" customHeight="1" thickBot="1" x14ac:dyDescent="0.35"/>
    <row r="23" spans="2:6" ht="15" customHeight="1" x14ac:dyDescent="0.3">
      <c r="D23" s="157"/>
      <c r="E23" s="158"/>
      <c r="F23" s="159"/>
    </row>
    <row r="24" spans="2:6" ht="15" customHeight="1" x14ac:dyDescent="0.35">
      <c r="D24" s="160"/>
      <c r="E24" s="161" t="s">
        <v>34</v>
      </c>
      <c r="F24" s="162"/>
    </row>
    <row r="25" spans="2:6" ht="15" customHeight="1" x14ac:dyDescent="0.3">
      <c r="D25" s="160"/>
      <c r="E25" s="163"/>
      <c r="F25" s="162"/>
    </row>
    <row r="26" spans="2:6" ht="18.75" customHeight="1" x14ac:dyDescent="0.3">
      <c r="D26" s="164">
        <v>1</v>
      </c>
      <c r="E26" s="156" t="s">
        <v>28</v>
      </c>
      <c r="F26" s="162"/>
    </row>
    <row r="27" spans="2:6" ht="18.75" customHeight="1" x14ac:dyDescent="0.3">
      <c r="D27" s="164">
        <v>2</v>
      </c>
      <c r="E27" s="156" t="s">
        <v>35</v>
      </c>
      <c r="F27" s="162"/>
    </row>
    <row r="28" spans="2:6" ht="18.75" customHeight="1" x14ac:dyDescent="0.3">
      <c r="D28" s="164">
        <v>3</v>
      </c>
      <c r="E28" s="156" t="s">
        <v>36</v>
      </c>
      <c r="F28" s="162"/>
    </row>
    <row r="29" spans="2:6" ht="18.75" customHeight="1" x14ac:dyDescent="0.3">
      <c r="D29" s="164">
        <v>4</v>
      </c>
      <c r="E29" s="156" t="s">
        <v>37</v>
      </c>
      <c r="F29" s="162"/>
    </row>
    <row r="30" spans="2:6" ht="18.75" customHeight="1" x14ac:dyDescent="0.3">
      <c r="D30" s="164">
        <v>5</v>
      </c>
      <c r="E30" s="156" t="s">
        <v>38</v>
      </c>
      <c r="F30" s="162"/>
    </row>
    <row r="31" spans="2:6" ht="18.75" customHeight="1" x14ac:dyDescent="0.3">
      <c r="D31" s="164">
        <v>6</v>
      </c>
      <c r="E31" s="156" t="s">
        <v>118</v>
      </c>
      <c r="F31" s="162"/>
    </row>
    <row r="32" spans="2:6" ht="18.75" customHeight="1" x14ac:dyDescent="0.3">
      <c r="D32" s="164">
        <v>7</v>
      </c>
      <c r="E32" s="156" t="s">
        <v>151</v>
      </c>
      <c r="F32" s="162"/>
    </row>
    <row r="33" spans="4:6" ht="18.75" customHeight="1" x14ac:dyDescent="0.3">
      <c r="D33" s="164">
        <v>8</v>
      </c>
      <c r="E33" s="156" t="s">
        <v>187</v>
      </c>
      <c r="F33" s="162"/>
    </row>
    <row r="34" spans="4:6" ht="18.75" customHeight="1" x14ac:dyDescent="0.3">
      <c r="D34" s="164">
        <v>9</v>
      </c>
      <c r="E34" s="156" t="s">
        <v>39</v>
      </c>
      <c r="F34" s="162"/>
    </row>
    <row r="35" spans="4:6" ht="18.75" customHeight="1" x14ac:dyDescent="0.3">
      <c r="D35" s="164">
        <v>10</v>
      </c>
      <c r="E35" s="156" t="s">
        <v>40</v>
      </c>
      <c r="F35" s="162"/>
    </row>
    <row r="36" spans="4:6" ht="18.75" customHeight="1" x14ac:dyDescent="0.3">
      <c r="D36" s="164">
        <v>11</v>
      </c>
      <c r="E36" s="156" t="s">
        <v>237</v>
      </c>
      <c r="F36" s="162"/>
    </row>
    <row r="37" spans="4:6" ht="18.75" customHeight="1" x14ac:dyDescent="0.3">
      <c r="D37" s="164">
        <v>12</v>
      </c>
      <c r="E37" s="156" t="s">
        <v>238</v>
      </c>
      <c r="F37" s="162"/>
    </row>
    <row r="38" spans="4:6" ht="18.75" customHeight="1" x14ac:dyDescent="0.3">
      <c r="D38" s="164">
        <v>13</v>
      </c>
      <c r="E38" s="156" t="s">
        <v>41</v>
      </c>
      <c r="F38" s="162"/>
    </row>
    <row r="39" spans="4:6" ht="9" customHeight="1" thickBot="1" x14ac:dyDescent="0.35">
      <c r="D39" s="165"/>
      <c r="E39" s="166"/>
      <c r="F39" s="167"/>
    </row>
  </sheetData>
  <hyperlinks>
    <hyperlink ref="E26" location="'Producción leche'!A1" display="Producción de leche" xr:uid="{3895B2A4-64EF-41BC-8402-3FBD7520E22A}"/>
    <hyperlink ref="E27" location="Tierra!A1" display="Tierra" xr:uid="{163B22C4-4720-4DF0-83E6-A8482833D681}"/>
    <hyperlink ref="E28" location="'Animales lecheros'!A1" display="Rodeo lechero" xr:uid="{9B2DC7E3-0B90-4FFA-A6A4-BDD59BD64604}"/>
    <hyperlink ref="E34" location="'Asistencia técnica'!A1" display="Asistencia técnica" xr:uid="{2680A460-330D-4FEE-A199-2AE94FCA2026}"/>
    <hyperlink ref="E33" location="'Manejo reproductivo'!A1" display="Manejo reproductivos" xr:uid="{DBF92EC5-05F4-46FE-BC36-E36127EA4FBB}"/>
    <hyperlink ref="E29" location="Personas!A1" display="Personas" xr:uid="{4F44A0BF-3D3D-41C0-9461-FD592149D818}"/>
    <hyperlink ref="E30" location="Infraestructura!A1" display="Infraestructura" xr:uid="{F6E7735E-A259-4AD5-AA46-0F89BFFCD6D7}"/>
    <hyperlink ref="D26" location="'Producción leche'!A1" display="'Producción leche'!A1" xr:uid="{1D9E84C6-78F4-40F7-A969-7526F3694F6B}"/>
    <hyperlink ref="D27" location="Tierra!A1" display="Tierra!A1" xr:uid="{628C501D-5427-4950-90A9-6CD9B8601CC1}"/>
    <hyperlink ref="D28" location="'Animales lecheros'!A1" display="'Animales lecheros'!A1" xr:uid="{3EBF49DF-ED00-4E6C-8036-B5B02544C09A}"/>
    <hyperlink ref="D33" location="'Manejo reproductivo'!A1" display="'Manejo reproductivo'!A1" xr:uid="{7736B96B-7E6D-47DE-BFC8-49DB17BFB919}"/>
    <hyperlink ref="D29" location="Personas!A1" display="Personas!A1" xr:uid="{42751E7E-9528-4DD7-93AA-BF0AC356D2B9}"/>
    <hyperlink ref="D30" location="Infraestructura!A1" display="Infraestructura!A1" xr:uid="{DB2F5D91-BE40-4A9B-AEED-37CFD0843176}"/>
    <hyperlink ref="D32" location="'Razas vacas'!A1" display="'Razas vacas'!A1" xr:uid="{573BF719-129E-4C58-A09C-867678D6C1AC}"/>
    <hyperlink ref="D34" location="'Asistencia técnica'!A1" display="'Asistencia técnica'!A1" xr:uid="{67459235-1740-4D84-BAB8-6ED4CF6C7C09}"/>
    <hyperlink ref="B21" r:id="rId1" display="Este libro está disponible en la web del INALE: www.inale.org en la Sección Estadísticas/ Uruguay / Encuesta Lechera" xr:uid="{8466FB2D-2D91-4C78-B739-48C725866272}"/>
    <hyperlink ref="E38" location="'Bienestar animal'!A1" display="Bienestar animal" xr:uid="{91684B89-5176-4AA0-B4CB-B9889F092D71}"/>
    <hyperlink ref="D38" location="'Bienestar animal'!A1" display="'Bienestar animal'!A1" xr:uid="{2289CEE6-547F-49D5-87B0-3D4C302D8277}"/>
    <hyperlink ref="E35" location="'Usos de Suelo'!A1" display="Usos de suelo" xr:uid="{8B0DC20D-02DB-4A6C-93B5-A7DFB00CDB9E}"/>
    <hyperlink ref="D35" location="'Usos de Suelo'!A1" display="'Usos de Suelo'!A1" xr:uid="{9FA2D68E-9E14-4B03-B781-0FB27418914C}"/>
    <hyperlink ref="E36" location="'Alimentación vacas'!A1" display="Alimentación vacas" xr:uid="{95946C57-B72E-4020-A1D1-7CF7F80070C5}"/>
    <hyperlink ref="E37" location="Tecnologías!A1" display="Tecnologías" xr:uid="{6FACFEFE-B745-4EFB-BCDD-8602C9199F69}"/>
    <hyperlink ref="D36" location="'Alimentación vacas'!A1" display="'Alimentación vacas'!A1" xr:uid="{FD08270F-AFF4-44E7-B31B-BA90344ED856}"/>
    <hyperlink ref="D37" location="Tecnologías!A1" display="Tecnologías!A1" xr:uid="{2838C4F0-0E6F-4CAE-8D87-A7F1C059F420}"/>
    <hyperlink ref="E31" location="Sala!A1" display="Sala" xr:uid="{F4DBC60F-FA1B-4401-BAC1-55BEFF046807}"/>
    <hyperlink ref="D31" location="Sala!A1" display="Sala!A1" xr:uid="{8E5C80EE-BF88-4980-8A41-866611CB5BF4}"/>
    <hyperlink ref="E32" location="'Razas vacas'!A1" display="Razas vacas" xr:uid="{AD423A8B-3517-4373-8BD7-928B38675454}"/>
  </hyperlinks>
  <pageMargins left="0.7" right="0.7" top="0.75" bottom="0.75" header="0.3" footer="0.3"/>
  <pageSetup paperSize="9" orientation="portrait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6D084-22BD-4A51-A49A-A1288A8D15D0}">
  <dimension ref="B3:M176"/>
  <sheetViews>
    <sheetView showGridLines="0" workbookViewId="0">
      <selection activeCell="M3" sqref="M3"/>
    </sheetView>
  </sheetViews>
  <sheetFormatPr baseColWidth="10" defaultRowHeight="12.75" x14ac:dyDescent="0.2"/>
  <cols>
    <col min="1" max="1" width="2.85546875" style="1" customWidth="1"/>
    <col min="2" max="2" width="27.42578125" style="1" customWidth="1"/>
    <col min="3" max="3" width="10.140625" style="1" customWidth="1"/>
    <col min="4" max="4" width="9.5703125" style="1" customWidth="1"/>
    <col min="5" max="5" width="10.7109375" style="1" customWidth="1"/>
    <col min="6" max="6" width="8.85546875" style="1" customWidth="1"/>
    <col min="7" max="7" width="10.140625" style="1" customWidth="1"/>
    <col min="8" max="8" width="10.85546875" style="1" customWidth="1"/>
    <col min="9" max="9" width="14.140625" style="1" bestFit="1" customWidth="1"/>
    <col min="10" max="11" width="11.42578125" style="1"/>
    <col min="12" max="12" width="14.28515625" style="1" customWidth="1"/>
    <col min="13" max="13" width="13.7109375" style="1" customWidth="1"/>
    <col min="14" max="16384" width="11.42578125" style="1"/>
  </cols>
  <sheetData>
    <row r="3" spans="2:13" ht="15" x14ac:dyDescent="0.25">
      <c r="M3" s="153" t="s">
        <v>273</v>
      </c>
    </row>
    <row r="13" spans="2:13" ht="21" x14ac:dyDescent="0.35">
      <c r="B13" s="113" t="s">
        <v>188</v>
      </c>
    </row>
    <row r="14" spans="2:13" ht="27.75" customHeight="1" x14ac:dyDescent="0.2"/>
    <row r="15" spans="2:13" ht="27.75" customHeight="1" x14ac:dyDescent="0.25">
      <c r="B15" s="114" t="s">
        <v>189</v>
      </c>
    </row>
    <row r="16" spans="2:13" ht="27.75" customHeight="1" thickBot="1" x14ac:dyDescent="0.25"/>
    <row r="17" spans="2:9" s="8" customFormat="1" ht="27.75" customHeight="1" thickBot="1" x14ac:dyDescent="0.25">
      <c r="B17" s="64" t="s">
        <v>2</v>
      </c>
      <c r="C17" s="65" t="s">
        <v>3</v>
      </c>
      <c r="D17" s="65" t="s">
        <v>4</v>
      </c>
      <c r="E17" s="65" t="s">
        <v>5</v>
      </c>
      <c r="F17" s="65" t="s">
        <v>6</v>
      </c>
      <c r="G17" s="65" t="s">
        <v>7</v>
      </c>
      <c r="H17" s="66" t="s">
        <v>190</v>
      </c>
    </row>
    <row r="18" spans="2:9" ht="27.75" customHeight="1" thickBot="1" x14ac:dyDescent="0.25">
      <c r="B18" s="87" t="s">
        <v>9</v>
      </c>
      <c r="C18" s="115">
        <v>1146.6127755999998</v>
      </c>
      <c r="D18" s="115">
        <v>743.07170759999985</v>
      </c>
      <c r="E18" s="115">
        <v>589.27300525999988</v>
      </c>
      <c r="F18" s="115">
        <v>558.55369365999979</v>
      </c>
      <c r="G18" s="115">
        <v>547.4888166300002</v>
      </c>
      <c r="H18" s="116">
        <f>SUM(C18:G18)</f>
        <v>3584.9999987499996</v>
      </c>
    </row>
    <row r="19" spans="2:9" ht="27.75" customHeight="1" x14ac:dyDescent="0.2">
      <c r="B19" s="117" t="s">
        <v>191</v>
      </c>
      <c r="C19" s="118"/>
      <c r="D19" s="118"/>
      <c r="E19" s="118"/>
      <c r="F19" s="118"/>
      <c r="G19" s="118"/>
      <c r="H19" s="119"/>
    </row>
    <row r="20" spans="2:9" ht="27.75" customHeight="1" x14ac:dyDescent="0.2">
      <c r="B20" s="72" t="s">
        <v>192</v>
      </c>
      <c r="C20" s="97">
        <v>0.61640658035591467</v>
      </c>
      <c r="D20" s="97">
        <v>0.24949468012823051</v>
      </c>
      <c r="E20" s="97">
        <v>0.30857002169948688</v>
      </c>
      <c r="F20" s="97">
        <v>0</v>
      </c>
      <c r="G20" s="97">
        <v>6.4865146303070609E-2</v>
      </c>
      <c r="H20" s="120">
        <f>1162.54765406/H18</f>
        <v>0.32428107516467264</v>
      </c>
      <c r="I20" s="11"/>
    </row>
    <row r="21" spans="2:9" ht="27.75" customHeight="1" x14ac:dyDescent="0.2">
      <c r="B21" s="72" t="s">
        <v>193</v>
      </c>
      <c r="C21" s="97">
        <v>0.30962463000137513</v>
      </c>
      <c r="D21" s="97">
        <v>0.35622947138567662</v>
      </c>
      <c r="E21" s="97">
        <v>0.33372613414258007</v>
      </c>
      <c r="F21" s="97">
        <v>9.4942761012839286E-2</v>
      </c>
      <c r="G21" s="97">
        <v>0.13562275441907393</v>
      </c>
      <c r="H21" s="120">
        <f>962.742677385/H18</f>
        <v>0.26854746937815466</v>
      </c>
      <c r="I21" s="11"/>
    </row>
    <row r="22" spans="2:9" ht="27.75" customHeight="1" thickBot="1" x14ac:dyDescent="0.25">
      <c r="B22" s="75" t="s">
        <v>194</v>
      </c>
      <c r="C22" s="121">
        <v>7.3968789642709754E-2</v>
      </c>
      <c r="D22" s="121">
        <v>0.39427584848609315</v>
      </c>
      <c r="E22" s="121">
        <v>0.35770384415793333</v>
      </c>
      <c r="F22" s="97">
        <v>0.90505723898716095</v>
      </c>
      <c r="G22" s="121">
        <v>0.79951209927785427</v>
      </c>
      <c r="H22" s="122">
        <f>1459.709667305/H18</f>
        <v>0.40717145545717282</v>
      </c>
      <c r="I22" s="11"/>
    </row>
    <row r="23" spans="2:9" ht="4.5" customHeight="1" thickBot="1" x14ac:dyDescent="0.25">
      <c r="B23" s="123"/>
      <c r="C23" s="124"/>
      <c r="D23" s="124"/>
      <c r="E23" s="124"/>
      <c r="F23" s="124"/>
      <c r="G23" s="124"/>
      <c r="H23" s="125"/>
      <c r="I23" s="11"/>
    </row>
    <row r="24" spans="2:9" ht="27.75" customHeight="1" x14ac:dyDescent="0.2">
      <c r="B24" s="117" t="s">
        <v>195</v>
      </c>
      <c r="C24" s="118"/>
      <c r="D24" s="118"/>
      <c r="E24" s="118"/>
      <c r="F24" s="118"/>
      <c r="G24" s="118"/>
      <c r="H24" s="119"/>
    </row>
    <row r="25" spans="2:9" ht="27.75" customHeight="1" x14ac:dyDescent="0.2">
      <c r="B25" s="72" t="s">
        <v>196</v>
      </c>
      <c r="C25" s="97">
        <v>0.12328131607118291</v>
      </c>
      <c r="D25" s="97">
        <v>3.9392142239597777E-2</v>
      </c>
      <c r="E25" s="97">
        <v>4.0336534319118364E-2</v>
      </c>
      <c r="F25" s="97">
        <v>0</v>
      </c>
      <c r="G25" s="97">
        <v>3.6530426544796857E-3</v>
      </c>
      <c r="H25" s="120">
        <f>196.3963492/H18</f>
        <v>5.4782803143229718E-2</v>
      </c>
      <c r="I25" s="11"/>
    </row>
    <row r="26" spans="2:9" ht="27.75" customHeight="1" x14ac:dyDescent="0.2">
      <c r="B26" s="72" t="s">
        <v>197</v>
      </c>
      <c r="C26" s="97">
        <v>0.85206242071458016</v>
      </c>
      <c r="D26" s="97">
        <v>0.82053949916798041</v>
      </c>
      <c r="E26" s="97">
        <v>0.4530387308039166</v>
      </c>
      <c r="F26" s="97">
        <v>0.18363335989759905</v>
      </c>
      <c r="G26" s="97">
        <v>0.21424669662114962</v>
      </c>
      <c r="H26" s="120">
        <f>2073.53560025/H18</f>
        <v>0.57839207837461371</v>
      </c>
      <c r="I26" s="11"/>
    </row>
    <row r="27" spans="2:9" ht="27.75" customHeight="1" thickBot="1" x14ac:dyDescent="0.25">
      <c r="B27" s="75" t="s">
        <v>198</v>
      </c>
      <c r="C27" s="121">
        <v>2.4656263214236588E-2</v>
      </c>
      <c r="D27" s="121">
        <v>0.14006835859242181</v>
      </c>
      <c r="E27" s="121">
        <v>0.50662473487696524</v>
      </c>
      <c r="F27" s="121">
        <v>0.81636664010240134</v>
      </c>
      <c r="G27" s="121">
        <v>0.78210026072436956</v>
      </c>
      <c r="H27" s="122">
        <f>1315.0680493/H18</f>
        <v>0.36682511848215665</v>
      </c>
      <c r="I27" s="11"/>
    </row>
    <row r="28" spans="2:9" ht="27" customHeight="1" x14ac:dyDescent="0.2"/>
    <row r="29" spans="2:9" ht="27" customHeight="1" x14ac:dyDescent="0.25">
      <c r="B29" s="29" t="s">
        <v>199</v>
      </c>
    </row>
    <row r="30" spans="2:9" ht="27" customHeight="1" thickBot="1" x14ac:dyDescent="0.25"/>
    <row r="31" spans="2:9" ht="27" customHeight="1" thickBot="1" x14ac:dyDescent="0.25">
      <c r="B31" s="64" t="s">
        <v>2</v>
      </c>
      <c r="C31" s="65" t="s">
        <v>3</v>
      </c>
      <c r="D31" s="65" t="s">
        <v>4</v>
      </c>
      <c r="E31" s="65" t="s">
        <v>5</v>
      </c>
      <c r="F31" s="65" t="s">
        <v>6</v>
      </c>
      <c r="G31" s="65" t="s">
        <v>7</v>
      </c>
      <c r="H31" s="66" t="s">
        <v>17</v>
      </c>
    </row>
    <row r="32" spans="2:9" ht="27" customHeight="1" thickBot="1" x14ac:dyDescent="0.25">
      <c r="B32" s="87" t="s">
        <v>18</v>
      </c>
      <c r="C32" s="115">
        <v>529.14863039999989</v>
      </c>
      <c r="D32" s="115">
        <v>463.86179919999989</v>
      </c>
      <c r="E32" s="115">
        <v>564.50377445999993</v>
      </c>
      <c r="F32" s="115">
        <v>555.55369365999979</v>
      </c>
      <c r="G32" s="115">
        <v>540.4888166300002</v>
      </c>
      <c r="H32" s="116">
        <f>SUM(C32:G32)</f>
        <v>2653.5567143499998</v>
      </c>
    </row>
    <row r="33" spans="2:9" ht="27" customHeight="1" x14ac:dyDescent="0.2">
      <c r="B33" s="117" t="s">
        <v>191</v>
      </c>
      <c r="C33" s="118"/>
      <c r="D33" s="118"/>
      <c r="E33" s="118"/>
      <c r="F33" s="118"/>
      <c r="G33" s="118"/>
      <c r="H33" s="119"/>
    </row>
    <row r="34" spans="2:9" ht="27" customHeight="1" x14ac:dyDescent="0.2">
      <c r="B34" s="72" t="s">
        <v>192</v>
      </c>
      <c r="C34" s="97">
        <v>0.6411322212882743</v>
      </c>
      <c r="D34" s="97">
        <v>0.2146735923754422</v>
      </c>
      <c r="E34" s="97">
        <v>0.3221094211352955</v>
      </c>
      <c r="F34" s="97">
        <v>9.5455453640552843E-2</v>
      </c>
      <c r="G34" s="97">
        <v>6.5705230334693276E-2</v>
      </c>
      <c r="H34" s="120">
        <f>709.20867166/H32</f>
        <v>0.26726719946278737</v>
      </c>
    </row>
    <row r="35" spans="2:9" ht="27" customHeight="1" x14ac:dyDescent="0.2">
      <c r="B35" s="72" t="s">
        <v>193</v>
      </c>
      <c r="C35" s="97">
        <v>0.25201240849701356</v>
      </c>
      <c r="D35" s="97">
        <v>0.2146735923754422</v>
      </c>
      <c r="E35" s="97">
        <v>0.30449144713766602</v>
      </c>
      <c r="F35" s="97">
        <v>0.12800083389153077</v>
      </c>
      <c r="G35" s="97">
        <v>0.13367888308124068</v>
      </c>
      <c r="H35" s="120">
        <f>548.180748185/H32</f>
        <v>0.20658339247867902</v>
      </c>
    </row>
    <row r="36" spans="2:9" ht="27" customHeight="1" thickBot="1" x14ac:dyDescent="0.25">
      <c r="B36" s="75" t="s">
        <v>194</v>
      </c>
      <c r="C36" s="121">
        <v>0.10685537021471241</v>
      </c>
      <c r="D36" s="121">
        <v>0.57065281524911582</v>
      </c>
      <c r="E36" s="121">
        <v>0.37339913172703859</v>
      </c>
      <c r="F36" s="121">
        <v>0.77654371246791654</v>
      </c>
      <c r="G36" s="121">
        <v>0.80061588658406502</v>
      </c>
      <c r="H36" s="122">
        <f>1396.167294505/H32</f>
        <v>0.52614940805853372</v>
      </c>
    </row>
    <row r="37" spans="2:9" ht="5.25" customHeight="1" thickBot="1" x14ac:dyDescent="0.25">
      <c r="B37" s="123"/>
      <c r="C37" s="124"/>
      <c r="D37" s="124"/>
      <c r="E37" s="124"/>
      <c r="F37" s="124"/>
      <c r="G37" s="124"/>
      <c r="H37" s="125"/>
    </row>
    <row r="38" spans="2:9" ht="27" customHeight="1" x14ac:dyDescent="0.2">
      <c r="B38" s="117" t="s">
        <v>195</v>
      </c>
      <c r="C38" s="118"/>
      <c r="D38" s="118"/>
      <c r="E38" s="118"/>
      <c r="F38" s="118"/>
      <c r="G38" s="118"/>
      <c r="H38" s="119"/>
    </row>
    <row r="39" spans="2:9" ht="27" customHeight="1" x14ac:dyDescent="0.2">
      <c r="B39" s="72" t="s">
        <v>196</v>
      </c>
      <c r="C39" s="97">
        <v>0</v>
      </c>
      <c r="D39" s="97">
        <v>0</v>
      </c>
      <c r="E39" s="97">
        <v>4.2106416069117455E-2</v>
      </c>
      <c r="F39" s="97">
        <v>0</v>
      </c>
      <c r="G39" s="97">
        <v>3.7003540840496773E-3</v>
      </c>
      <c r="H39" s="120">
        <f>25.7692308/H32</f>
        <v>9.7112040834266781E-3</v>
      </c>
      <c r="I39" s="11"/>
    </row>
    <row r="40" spans="2:9" ht="27" customHeight="1" x14ac:dyDescent="0.2">
      <c r="B40" s="72" t="s">
        <v>197</v>
      </c>
      <c r="C40" s="97">
        <v>0.94657231489264393</v>
      </c>
      <c r="D40" s="97">
        <v>0.77562102639298347</v>
      </c>
      <c r="E40" s="97">
        <v>0.43081069534501837</v>
      </c>
      <c r="F40" s="97">
        <v>0.18282497733182304</v>
      </c>
      <c r="G40" s="97">
        <v>0.21517127981505163</v>
      </c>
      <c r="H40" s="120">
        <f>1321.71943425/H32</f>
        <v>0.49809353126027339</v>
      </c>
    </row>
    <row r="41" spans="2:9" ht="27" customHeight="1" thickBot="1" x14ac:dyDescent="0.25">
      <c r="B41" s="75" t="s">
        <v>198</v>
      </c>
      <c r="C41" s="121">
        <v>5.3427685107356203E-2</v>
      </c>
      <c r="D41" s="121">
        <v>0.22437897360701656</v>
      </c>
      <c r="E41" s="121">
        <v>0.52708288858586427</v>
      </c>
      <c r="F41" s="121">
        <v>0.81717502266817732</v>
      </c>
      <c r="G41" s="121">
        <v>0.78112836610089775</v>
      </c>
      <c r="H41" s="122">
        <f>1306.06804937/H32</f>
        <v>0.49219526468267966</v>
      </c>
    </row>
    <row r="42" spans="2:9" ht="27" customHeight="1" x14ac:dyDescent="0.2">
      <c r="B42" s="34"/>
      <c r="C42" s="90"/>
      <c r="D42" s="90"/>
      <c r="E42" s="90"/>
      <c r="F42" s="90"/>
      <c r="G42" s="90"/>
      <c r="H42" s="90"/>
      <c r="I42" s="90"/>
    </row>
    <row r="43" spans="2:9" ht="27" customHeight="1" x14ac:dyDescent="0.25">
      <c r="B43" s="29" t="s">
        <v>200</v>
      </c>
    </row>
    <row r="44" spans="2:9" ht="27" customHeight="1" thickBot="1" x14ac:dyDescent="0.25"/>
    <row r="45" spans="2:9" ht="27" customHeight="1" thickBot="1" x14ac:dyDescent="0.25">
      <c r="B45" s="64" t="s">
        <v>2</v>
      </c>
      <c r="C45" s="65" t="s">
        <v>3</v>
      </c>
      <c r="D45" s="65" t="s">
        <v>4</v>
      </c>
      <c r="E45" s="65" t="s">
        <v>26</v>
      </c>
      <c r="F45" s="66" t="s">
        <v>17</v>
      </c>
    </row>
    <row r="46" spans="2:9" ht="27" customHeight="1" thickBot="1" x14ac:dyDescent="0.25">
      <c r="B46" s="64" t="s">
        <v>27</v>
      </c>
      <c r="C46" s="67">
        <v>617.46414519999996</v>
      </c>
      <c r="D46" s="67">
        <v>279.20990840000002</v>
      </c>
      <c r="E46" s="67">
        <v>34.769230800000003</v>
      </c>
      <c r="F46" s="68">
        <f>SUM(A46:E46)</f>
        <v>931.44328440000004</v>
      </c>
    </row>
    <row r="47" spans="2:9" ht="27" customHeight="1" x14ac:dyDescent="0.2">
      <c r="B47" s="117" t="s">
        <v>191</v>
      </c>
      <c r="C47" s="118"/>
      <c r="D47" s="118"/>
      <c r="E47" s="118"/>
      <c r="F47" s="119"/>
    </row>
    <row r="48" spans="2:9" ht="27" customHeight="1" x14ac:dyDescent="0.2">
      <c r="B48" s="72" t="s">
        <v>192</v>
      </c>
      <c r="C48" s="97">
        <v>0.59521743255384729</v>
      </c>
      <c r="D48" s="97">
        <v>0.30734424752957656</v>
      </c>
      <c r="E48" s="97">
        <v>0</v>
      </c>
      <c r="F48" s="120">
        <f>453.3389824/$F$46</f>
        <v>0.48670594333827161</v>
      </c>
    </row>
    <row r="49" spans="2:8" ht="27" customHeight="1" x14ac:dyDescent="0.2">
      <c r="B49" s="72" t="s">
        <v>193</v>
      </c>
      <c r="C49" s="97">
        <v>0.35899661109585673</v>
      </c>
      <c r="D49" s="97">
        <v>0.59140151488979176</v>
      </c>
      <c r="E49" s="97">
        <v>0.7986725665498472</v>
      </c>
      <c r="F49" s="120">
        <f>414.5619292/$F$46</f>
        <v>0.44507479536668182</v>
      </c>
    </row>
    <row r="50" spans="2:8" ht="27" customHeight="1" thickBot="1" x14ac:dyDescent="0.25">
      <c r="B50" s="75" t="s">
        <v>194</v>
      </c>
      <c r="C50" s="121">
        <v>4.5785956350295948E-2</v>
      </c>
      <c r="D50" s="121">
        <v>0.10125423758063164</v>
      </c>
      <c r="E50" s="121">
        <v>0.20132743345015267</v>
      </c>
      <c r="F50" s="122">
        <f>63.5423728/$F$46</f>
        <v>6.8219261295046602E-2</v>
      </c>
    </row>
    <row r="51" spans="2:8" ht="5.25" customHeight="1" thickBot="1" x14ac:dyDescent="0.25">
      <c r="B51" s="123"/>
      <c r="C51" s="124"/>
      <c r="D51" s="124"/>
      <c r="E51" s="124"/>
      <c r="F51" s="125"/>
    </row>
    <row r="52" spans="2:8" ht="27" customHeight="1" x14ac:dyDescent="0.2">
      <c r="B52" s="117" t="s">
        <v>195</v>
      </c>
      <c r="C52" s="118"/>
      <c r="D52" s="118"/>
      <c r="E52" s="118"/>
      <c r="F52" s="119"/>
    </row>
    <row r="53" spans="2:8" ht="27" customHeight="1" x14ac:dyDescent="0.2">
      <c r="B53" s="72" t="s">
        <v>196</v>
      </c>
      <c r="C53" s="97">
        <v>0.22892978175147974</v>
      </c>
      <c r="D53" s="97">
        <v>0.10483577236831326</v>
      </c>
      <c r="E53" s="97">
        <v>0</v>
      </c>
      <c r="F53" s="120">
        <f>170.6271184/F46</f>
        <v>0.18318573042255754</v>
      </c>
    </row>
    <row r="54" spans="2:8" ht="25.5" customHeight="1" x14ac:dyDescent="0.2">
      <c r="B54" s="72" t="s">
        <v>197</v>
      </c>
      <c r="C54" s="97">
        <v>0.77107021824852007</v>
      </c>
      <c r="D54" s="97">
        <v>0.89516422763168679</v>
      </c>
      <c r="E54" s="97">
        <v>0.74115044270694641</v>
      </c>
      <c r="F54" s="120">
        <f>751.816166/F46</f>
        <v>0.80715184551928032</v>
      </c>
    </row>
    <row r="55" spans="2:8" ht="29.25" customHeight="1" thickBot="1" x14ac:dyDescent="0.25">
      <c r="B55" s="75" t="s">
        <v>198</v>
      </c>
      <c r="C55" s="121">
        <v>0</v>
      </c>
      <c r="D55" s="121">
        <v>0</v>
      </c>
      <c r="E55" s="121">
        <v>0.25884955729305348</v>
      </c>
      <c r="F55" s="122">
        <f>9/F46</f>
        <v>9.662424058162011E-3</v>
      </c>
    </row>
    <row r="61" spans="2:8" ht="15" x14ac:dyDescent="0.25">
      <c r="B61" s="114" t="s">
        <v>201</v>
      </c>
    </row>
    <row r="62" spans="2:8" ht="13.5" thickBot="1" x14ac:dyDescent="0.25"/>
    <row r="63" spans="2:8" ht="26.25" thickBot="1" x14ac:dyDescent="0.25">
      <c r="B63" s="64" t="s">
        <v>2</v>
      </c>
      <c r="C63" s="65" t="s">
        <v>3</v>
      </c>
      <c r="D63" s="65" t="s">
        <v>4</v>
      </c>
      <c r="E63" s="65" t="s">
        <v>5</v>
      </c>
      <c r="F63" s="65" t="s">
        <v>6</v>
      </c>
      <c r="G63" s="65" t="s">
        <v>7</v>
      </c>
      <c r="H63" s="66" t="s">
        <v>190</v>
      </c>
    </row>
    <row r="64" spans="2:8" ht="13.5" thickBot="1" x14ac:dyDescent="0.25">
      <c r="B64" s="87" t="s">
        <v>9</v>
      </c>
      <c r="C64" s="115">
        <v>1146.6127755999998</v>
      </c>
      <c r="D64" s="115">
        <v>743.07170759999985</v>
      </c>
      <c r="E64" s="115">
        <v>589.27300525999988</v>
      </c>
      <c r="F64" s="115">
        <v>558.55369365999979</v>
      </c>
      <c r="G64" s="115">
        <v>547.4888166300002</v>
      </c>
      <c r="H64" s="116">
        <f>SUM(C64:G64)</f>
        <v>3584.9999987499996</v>
      </c>
    </row>
    <row r="65" spans="2:8" x14ac:dyDescent="0.2">
      <c r="B65" s="117" t="s">
        <v>202</v>
      </c>
      <c r="C65" s="118"/>
      <c r="D65" s="118"/>
      <c r="E65" s="118"/>
      <c r="F65" s="118"/>
      <c r="G65" s="118"/>
      <c r="H65" s="119"/>
    </row>
    <row r="66" spans="2:8" x14ac:dyDescent="0.2">
      <c r="B66" s="72" t="s">
        <v>203</v>
      </c>
      <c r="C66" s="97">
        <v>0.82740615750034363</v>
      </c>
      <c r="D66" s="97">
        <v>0.57373634931811257</v>
      </c>
      <c r="E66" s="97">
        <v>0.61554230922212205</v>
      </c>
      <c r="F66" s="97">
        <v>0.4154173938401024</v>
      </c>
      <c r="G66" s="97">
        <v>0.17044643152604344</v>
      </c>
      <c r="H66" s="120">
        <v>0.57548525009047624</v>
      </c>
    </row>
    <row r="67" spans="2:8" x14ac:dyDescent="0.2">
      <c r="B67" s="72" t="s">
        <v>204</v>
      </c>
      <c r="C67" s="97">
        <v>0.14793757928541951</v>
      </c>
      <c r="D67" s="97">
        <v>0.39427584848609309</v>
      </c>
      <c r="E67" s="97">
        <v>0.25135605920832477</v>
      </c>
      <c r="F67" s="97">
        <v>0.42452106187187316</v>
      </c>
      <c r="G67" s="97">
        <v>0.40158260130011952</v>
      </c>
      <c r="H67" s="120">
        <v>0.29782412203131942</v>
      </c>
    </row>
    <row r="68" spans="2:8" ht="13.5" thickBot="1" x14ac:dyDescent="0.25">
      <c r="B68" s="75" t="s">
        <v>205</v>
      </c>
      <c r="C68" s="121">
        <v>2.4656263214236588E-2</v>
      </c>
      <c r="D68" s="121">
        <v>3.1987802195794439E-2</v>
      </c>
      <c r="E68" s="121">
        <v>0.13310163156955337</v>
      </c>
      <c r="F68" s="121">
        <v>0.16006154428802499</v>
      </c>
      <c r="G68" s="121">
        <v>0.42797096717383482</v>
      </c>
      <c r="H68" s="122">
        <v>0.12669062787820448</v>
      </c>
    </row>
    <row r="69" spans="2:8" ht="3.75" customHeight="1" thickBot="1" x14ac:dyDescent="0.25">
      <c r="B69" s="123"/>
      <c r="C69" s="124"/>
      <c r="D69" s="124"/>
      <c r="E69" s="124"/>
      <c r="F69" s="124"/>
      <c r="G69" s="124"/>
      <c r="H69" s="125"/>
    </row>
    <row r="70" spans="2:8" x14ac:dyDescent="0.2">
      <c r="B70" s="117" t="s">
        <v>206</v>
      </c>
      <c r="C70" s="118"/>
      <c r="D70" s="118"/>
      <c r="E70" s="118"/>
      <c r="F70" s="118"/>
      <c r="G70" s="118"/>
      <c r="H70" s="119"/>
    </row>
    <row r="71" spans="2:8" x14ac:dyDescent="0.2">
      <c r="B71" s="72" t="s">
        <v>203</v>
      </c>
      <c r="C71" s="97">
        <v>0.22190636892812926</v>
      </c>
      <c r="D71" s="97">
        <v>0.10942632153580868</v>
      </c>
      <c r="E71" s="97">
        <v>8.8312915635832767E-2</v>
      </c>
      <c r="F71" s="97">
        <v>5.5312026740988854E-2</v>
      </c>
      <c r="G71" s="97">
        <v>3.8889617592662407E-2</v>
      </c>
      <c r="H71" s="120">
        <v>0.12272777297305712</v>
      </c>
    </row>
    <row r="72" spans="2:8" x14ac:dyDescent="0.2">
      <c r="B72" s="72" t="s">
        <v>204</v>
      </c>
      <c r="C72" s="97">
        <v>0.75343736785763382</v>
      </c>
      <c r="D72" s="97">
        <v>0.85858587626839689</v>
      </c>
      <c r="E72" s="97">
        <v>0.49337526512303481</v>
      </c>
      <c r="F72" s="97">
        <v>0.2130797114421146</v>
      </c>
      <c r="G72" s="97">
        <v>0.25763406388504256</v>
      </c>
      <c r="H72" s="120">
        <v>0.57257816997091304</v>
      </c>
    </row>
    <row r="73" spans="2:8" ht="13.5" thickBot="1" x14ac:dyDescent="0.25">
      <c r="B73" s="75" t="s">
        <v>205</v>
      </c>
      <c r="C73" s="121">
        <v>2.4656263214236588E-2</v>
      </c>
      <c r="D73" s="121">
        <v>3.1987802195794439E-2</v>
      </c>
      <c r="E73" s="121">
        <v>0.41831181924113253</v>
      </c>
      <c r="F73" s="121">
        <v>0.73160826181689687</v>
      </c>
      <c r="G73" s="121">
        <v>0.70347631852229364</v>
      </c>
      <c r="H73" s="122">
        <v>0.30469405705603003</v>
      </c>
    </row>
    <row r="74" spans="2:8" ht="3.75" customHeight="1" thickBot="1" x14ac:dyDescent="0.25">
      <c r="B74" s="123"/>
      <c r="C74" s="124"/>
      <c r="D74" s="124"/>
      <c r="E74" s="124"/>
      <c r="F74" s="124"/>
      <c r="G74" s="124"/>
      <c r="H74" s="125"/>
    </row>
    <row r="75" spans="2:8" x14ac:dyDescent="0.2">
      <c r="B75" s="117" t="s">
        <v>207</v>
      </c>
      <c r="C75" s="118"/>
      <c r="D75" s="118"/>
      <c r="E75" s="118"/>
      <c r="F75" s="118"/>
      <c r="G75" s="118"/>
      <c r="H75" s="119"/>
    </row>
    <row r="76" spans="2:8" x14ac:dyDescent="0.2">
      <c r="B76" s="72" t="s">
        <v>203</v>
      </c>
      <c r="C76" s="97">
        <v>0.61248027175740427</v>
      </c>
      <c r="D76" s="97">
        <v>0.32558743432906345</v>
      </c>
      <c r="E76" s="97">
        <v>0.41216263133051173</v>
      </c>
      <c r="F76" s="97">
        <v>6.2194556278677426E-2</v>
      </c>
      <c r="G76" s="97">
        <v>7.4126192530845125E-2</v>
      </c>
      <c r="H76" s="120">
        <v>0.35213698427480372</v>
      </c>
    </row>
    <row r="77" spans="2:8" x14ac:dyDescent="0.2">
      <c r="B77" s="72" t="s">
        <v>204</v>
      </c>
      <c r="C77" s="97">
        <v>0.36286346502835853</v>
      </c>
      <c r="D77" s="97">
        <v>0.6424247634751421</v>
      </c>
      <c r="E77" s="97">
        <v>0.2437162122107287</v>
      </c>
      <c r="F77" s="97">
        <v>0.20977785825246825</v>
      </c>
      <c r="G77" s="97">
        <v>0.22944675574057449</v>
      </c>
      <c r="H77" s="120">
        <v>0.35699823330578734</v>
      </c>
    </row>
    <row r="78" spans="2:8" ht="13.5" thickBot="1" x14ac:dyDescent="0.25">
      <c r="B78" s="75" t="s">
        <v>205</v>
      </c>
      <c r="C78" s="121">
        <v>2.4656263214236588E-2</v>
      </c>
      <c r="D78" s="121">
        <v>3.1987802195794439E-2</v>
      </c>
      <c r="E78" s="121">
        <v>0.34412115645875979</v>
      </c>
      <c r="F78" s="121">
        <v>0.7280275854688546</v>
      </c>
      <c r="G78" s="121">
        <v>0.69642705172857911</v>
      </c>
      <c r="H78" s="122">
        <v>0.29086478241940894</v>
      </c>
    </row>
    <row r="79" spans="2:8" ht="3.75" customHeight="1" thickBot="1" x14ac:dyDescent="0.25">
      <c r="B79" s="123"/>
      <c r="C79" s="124"/>
      <c r="D79" s="124"/>
      <c r="E79" s="124"/>
      <c r="F79" s="124"/>
      <c r="G79" s="124"/>
      <c r="H79" s="125"/>
    </row>
    <row r="80" spans="2:8" x14ac:dyDescent="0.2">
      <c r="B80" s="117" t="s">
        <v>208</v>
      </c>
      <c r="C80" s="118"/>
      <c r="D80" s="118"/>
      <c r="E80" s="118"/>
      <c r="F80" s="118"/>
      <c r="G80" s="118"/>
      <c r="H80" s="119"/>
    </row>
    <row r="81" spans="2:8" x14ac:dyDescent="0.2">
      <c r="B81" s="72" t="s">
        <v>203</v>
      </c>
      <c r="C81" s="97">
        <v>0.8806449925273272</v>
      </c>
      <c r="D81" s="97">
        <v>0.52963139731307407</v>
      </c>
      <c r="E81" s="97">
        <v>0.55822907461179305</v>
      </c>
      <c r="F81" s="97">
        <v>0.33108981587465908</v>
      </c>
      <c r="G81" s="97">
        <v>5.8127977473387021E-2</v>
      </c>
      <c r="H81" s="120">
        <v>0.54365915991340996</v>
      </c>
    </row>
    <row r="82" spans="2:8" x14ac:dyDescent="0.2">
      <c r="B82" s="72" t="s">
        <v>204</v>
      </c>
      <c r="C82" s="97">
        <v>9.4698744258436079E-2</v>
      </c>
      <c r="D82" s="97">
        <v>0.14612693349704386</v>
      </c>
      <c r="E82" s="97">
        <v>9.1706928227869883E-2</v>
      </c>
      <c r="F82" s="97">
        <v>4.3211410619892698E-2</v>
      </c>
      <c r="G82" s="97">
        <v>0.25398102123056276</v>
      </c>
      <c r="H82" s="120">
        <v>0.12116977939231861</v>
      </c>
    </row>
    <row r="83" spans="2:8" ht="13.5" thickBot="1" x14ac:dyDescent="0.25">
      <c r="B83" s="75" t="s">
        <v>205</v>
      </c>
      <c r="C83" s="121">
        <v>2.4656263214236588E-2</v>
      </c>
      <c r="D83" s="121">
        <v>0.32424166918988218</v>
      </c>
      <c r="E83" s="121">
        <v>0.35006399716033726</v>
      </c>
      <c r="F83" s="121">
        <v>0.62569877350544878</v>
      </c>
      <c r="G83" s="121">
        <v>0.68789100129604863</v>
      </c>
      <c r="H83" s="122">
        <v>0.33517106069427161</v>
      </c>
    </row>
    <row r="84" spans="2:8" ht="3.75" customHeight="1" thickBot="1" x14ac:dyDescent="0.25">
      <c r="B84" s="123"/>
      <c r="C84" s="124"/>
      <c r="D84" s="124"/>
      <c r="E84" s="124"/>
      <c r="F84" s="124"/>
      <c r="G84" s="124"/>
      <c r="H84" s="125"/>
    </row>
    <row r="85" spans="2:8" x14ac:dyDescent="0.2">
      <c r="B85" s="117" t="s">
        <v>209</v>
      </c>
      <c r="C85" s="118"/>
      <c r="D85" s="118"/>
      <c r="E85" s="118"/>
      <c r="F85" s="118"/>
      <c r="G85" s="118"/>
      <c r="H85" s="119"/>
    </row>
    <row r="86" spans="2:8" x14ac:dyDescent="0.2">
      <c r="B86" s="72" t="s">
        <v>203</v>
      </c>
      <c r="C86" s="97">
        <v>0.71197745862618123</v>
      </c>
      <c r="D86" s="97">
        <v>0.24949468012823051</v>
      </c>
      <c r="E86" s="97">
        <v>0.51789254029267473</v>
      </c>
      <c r="F86" s="97">
        <v>0.30086111975886937</v>
      </c>
      <c r="G86" s="97">
        <v>8.7472090598637017E-2</v>
      </c>
      <c r="H86" s="120">
        <v>0.42478997579943872</v>
      </c>
    </row>
    <row r="87" spans="2:8" x14ac:dyDescent="0.2">
      <c r="B87" s="72" t="s">
        <v>204</v>
      </c>
      <c r="C87" s="97">
        <v>0.21405375173110872</v>
      </c>
      <c r="D87" s="97">
        <v>0.42626365068188748</v>
      </c>
      <c r="E87" s="97">
        <v>0.20507668418762892</v>
      </c>
      <c r="F87" s="97">
        <v>8.833905463354666E-2</v>
      </c>
      <c r="G87" s="97">
        <v>0.20344358730577305</v>
      </c>
      <c r="H87" s="120">
        <v>0.23535636642097504</v>
      </c>
    </row>
    <row r="88" spans="2:8" ht="13.5" thickBot="1" x14ac:dyDescent="0.25">
      <c r="B88" s="75" t="s">
        <v>205</v>
      </c>
      <c r="C88" s="121">
        <v>7.3968789642709754E-2</v>
      </c>
      <c r="D88" s="121">
        <v>0.32424166918988218</v>
      </c>
      <c r="E88" s="121">
        <v>0.27703077551969657</v>
      </c>
      <c r="F88" s="121">
        <v>0.6107998256075845</v>
      </c>
      <c r="G88" s="121">
        <v>0.70908432209558836</v>
      </c>
      <c r="H88" s="122">
        <v>0.33985365777958637</v>
      </c>
    </row>
    <row r="89" spans="2:8" ht="3.75" customHeight="1" thickBot="1" x14ac:dyDescent="0.25">
      <c r="B89" s="123"/>
      <c r="C89" s="124"/>
      <c r="D89" s="124"/>
      <c r="E89" s="124"/>
      <c r="F89" s="124"/>
      <c r="G89" s="124"/>
      <c r="H89" s="125"/>
    </row>
    <row r="90" spans="2:8" x14ac:dyDescent="0.2">
      <c r="B90" s="117" t="s">
        <v>210</v>
      </c>
      <c r="C90" s="118"/>
      <c r="D90" s="118"/>
      <c r="E90" s="118"/>
      <c r="F90" s="118"/>
      <c r="G90" s="118"/>
      <c r="H90" s="119"/>
    </row>
    <row r="91" spans="2:8" x14ac:dyDescent="0.2">
      <c r="B91" s="72" t="s">
        <v>203</v>
      </c>
      <c r="C91" s="97">
        <v>0.68732119541194447</v>
      </c>
      <c r="D91" s="97">
        <v>0.57239058417893129</v>
      </c>
      <c r="E91" s="97">
        <v>0.55344367505194758</v>
      </c>
      <c r="F91" s="97">
        <v>0.27499544456239611</v>
      </c>
      <c r="G91" s="97">
        <v>0.14012050409030447</v>
      </c>
      <c r="H91" s="120">
        <v>0.49368537264354451</v>
      </c>
    </row>
    <row r="92" spans="2:8" x14ac:dyDescent="0.2">
      <c r="B92" s="72" t="s">
        <v>204</v>
      </c>
      <c r="C92" s="97">
        <v>0.21405375173110872</v>
      </c>
      <c r="D92" s="97">
        <v>0.24949468012823051</v>
      </c>
      <c r="E92" s="97">
        <v>0.32554672199069751</v>
      </c>
      <c r="F92" s="97">
        <v>0.2320628571008993</v>
      </c>
      <c r="G92" s="97">
        <v>0.15599027955618733</v>
      </c>
      <c r="H92" s="120">
        <v>0.23366460236180778</v>
      </c>
    </row>
    <row r="93" spans="2:8" ht="13.5" thickBot="1" x14ac:dyDescent="0.25">
      <c r="B93" s="75" t="s">
        <v>205</v>
      </c>
      <c r="C93" s="121">
        <v>9.8625052856946352E-2</v>
      </c>
      <c r="D93" s="121">
        <v>0.17811473569283831</v>
      </c>
      <c r="E93" s="121">
        <v>0.12100960295735508</v>
      </c>
      <c r="F93" s="121">
        <v>0.49294169833670515</v>
      </c>
      <c r="G93" s="121">
        <v>0.70388921635350665</v>
      </c>
      <c r="H93" s="122">
        <v>0.27265002499464791</v>
      </c>
    </row>
    <row r="94" spans="2:8" ht="3.75" customHeight="1" thickBot="1" x14ac:dyDescent="0.25">
      <c r="B94" s="123"/>
      <c r="C94" s="124"/>
      <c r="D94" s="124"/>
      <c r="E94" s="124"/>
      <c r="F94" s="124"/>
      <c r="G94" s="124"/>
      <c r="H94" s="125"/>
    </row>
    <row r="95" spans="2:8" x14ac:dyDescent="0.2">
      <c r="B95" s="117" t="s">
        <v>211</v>
      </c>
      <c r="C95" s="118"/>
      <c r="D95" s="118"/>
      <c r="E95" s="118"/>
      <c r="F95" s="118"/>
      <c r="G95" s="118"/>
      <c r="H95" s="119"/>
    </row>
    <row r="96" spans="2:8" x14ac:dyDescent="0.2">
      <c r="B96" s="72" t="s">
        <v>203</v>
      </c>
      <c r="C96" s="97">
        <v>0.74056003043892804</v>
      </c>
      <c r="D96" s="97">
        <v>0.54780712202694015</v>
      </c>
      <c r="E96" s="97">
        <v>0.51310714073282926</v>
      </c>
      <c r="F96" s="97">
        <v>0.23715504846456678</v>
      </c>
      <c r="G96" s="97">
        <v>9.3080094171931846E-2</v>
      </c>
      <c r="H96" s="120">
        <v>0.48590791965059565</v>
      </c>
    </row>
    <row r="97" spans="2:8" x14ac:dyDescent="0.2">
      <c r="B97" s="72" t="s">
        <v>204</v>
      </c>
      <c r="C97" s="97">
        <v>0.18547117991836187</v>
      </c>
      <c r="D97" s="97">
        <v>0.31212451938063812</v>
      </c>
      <c r="E97" s="97">
        <v>0.36588325630981589</v>
      </c>
      <c r="F97" s="97">
        <v>0.28916522201590933</v>
      </c>
      <c r="G97" s="97">
        <v>0.20614245537415701</v>
      </c>
      <c r="H97" s="120">
        <v>0.26069027674501061</v>
      </c>
    </row>
    <row r="98" spans="2:8" ht="13.5" thickBot="1" x14ac:dyDescent="0.25">
      <c r="B98" s="75" t="s">
        <v>205</v>
      </c>
      <c r="C98" s="121">
        <v>7.3968789642709754E-2</v>
      </c>
      <c r="D98" s="121">
        <v>0.14006835859242184</v>
      </c>
      <c r="E98" s="121">
        <v>0.12100960295735508</v>
      </c>
      <c r="F98" s="121">
        <v>0.47367972951952453</v>
      </c>
      <c r="G98" s="121">
        <v>0.70077745045390971</v>
      </c>
      <c r="H98" s="122">
        <v>0.25340180360439396</v>
      </c>
    </row>
    <row r="100" spans="2:8" ht="15" x14ac:dyDescent="0.25">
      <c r="B100" s="114" t="s">
        <v>212</v>
      </c>
    </row>
    <row r="101" spans="2:8" ht="13.5" thickBot="1" x14ac:dyDescent="0.25"/>
    <row r="102" spans="2:8" ht="26.25" thickBot="1" x14ac:dyDescent="0.25">
      <c r="B102" s="64" t="s">
        <v>2</v>
      </c>
      <c r="C102" s="65" t="s">
        <v>3</v>
      </c>
      <c r="D102" s="65" t="s">
        <v>4</v>
      </c>
      <c r="E102" s="65" t="s">
        <v>5</v>
      </c>
      <c r="F102" s="65" t="s">
        <v>6</v>
      </c>
      <c r="G102" s="65" t="s">
        <v>7</v>
      </c>
      <c r="H102" s="66" t="s">
        <v>17</v>
      </c>
    </row>
    <row r="103" spans="2:8" ht="26.25" thickBot="1" x14ac:dyDescent="0.25">
      <c r="B103" s="87" t="s">
        <v>18</v>
      </c>
      <c r="C103" s="115">
        <v>529.14863039999989</v>
      </c>
      <c r="D103" s="115">
        <v>463.86179919999989</v>
      </c>
      <c r="E103" s="115">
        <v>564.50377445999993</v>
      </c>
      <c r="F103" s="115">
        <v>555.55369365999979</v>
      </c>
      <c r="G103" s="115">
        <v>540.4888166300002</v>
      </c>
      <c r="H103" s="116">
        <f>SUM(C103:G103)</f>
        <v>2653.5567143499998</v>
      </c>
    </row>
    <row r="104" spans="2:8" x14ac:dyDescent="0.2">
      <c r="B104" s="117" t="s">
        <v>202</v>
      </c>
      <c r="C104" s="118"/>
      <c r="D104" s="118"/>
      <c r="E104" s="118"/>
      <c r="F104" s="118"/>
      <c r="G104" s="118"/>
      <c r="H104" s="119"/>
    </row>
    <row r="105" spans="2:8" x14ac:dyDescent="0.2">
      <c r="B105" s="72" t="s">
        <v>203</v>
      </c>
      <c r="C105" s="97">
        <v>0.78628925957057549</v>
      </c>
      <c r="D105" s="97">
        <v>0.43905256598245879</v>
      </c>
      <c r="E105" s="97">
        <v>0.60044458683069057</v>
      </c>
      <c r="F105" s="97">
        <v>0.41586064925237048</v>
      </c>
      <c r="G105" s="97">
        <v>0.16895356996352562</v>
      </c>
      <c r="H105" s="120">
        <v>0.48275857890182428</v>
      </c>
    </row>
    <row r="106" spans="2:8" x14ac:dyDescent="0.2">
      <c r="B106" s="72" t="s">
        <v>204</v>
      </c>
      <c r="C106" s="97">
        <v>0.1602830553220686</v>
      </c>
      <c r="D106" s="97">
        <v>0.50970538123157449</v>
      </c>
      <c r="E106" s="97">
        <v>0.26061356372812799</v>
      </c>
      <c r="F106" s="97">
        <v>0.42501347725626815</v>
      </c>
      <c r="G106" s="97">
        <v>0.40308323958188458</v>
      </c>
      <c r="H106" s="120">
        <v>0.34758765099012856</v>
      </c>
    </row>
    <row r="107" spans="2:8" ht="13.5" thickBot="1" x14ac:dyDescent="0.25">
      <c r="B107" s="75" t="s">
        <v>205</v>
      </c>
      <c r="C107" s="121">
        <v>5.3427685107356203E-2</v>
      </c>
      <c r="D107" s="121">
        <v>5.1242052785966961E-2</v>
      </c>
      <c r="E107" s="121">
        <v>0.13894184944118151</v>
      </c>
      <c r="F107" s="121">
        <v>0.15912587349136201</v>
      </c>
      <c r="G107" s="121">
        <v>0.42796319045458781</v>
      </c>
      <c r="H107" s="122">
        <v>0.16606131367647803</v>
      </c>
    </row>
    <row r="108" spans="2:8" ht="3.75" customHeight="1" thickBot="1" x14ac:dyDescent="0.25">
      <c r="B108" s="123"/>
      <c r="C108" s="124"/>
      <c r="D108" s="124"/>
      <c r="E108" s="124"/>
      <c r="F108" s="124"/>
      <c r="G108" s="124"/>
      <c r="H108" s="125"/>
    </row>
    <row r="109" spans="2:8" x14ac:dyDescent="0.2">
      <c r="B109" s="117" t="s">
        <v>206</v>
      </c>
      <c r="C109" s="118"/>
      <c r="D109" s="118"/>
      <c r="E109" s="118"/>
      <c r="F109" s="118"/>
      <c r="G109" s="118"/>
      <c r="H109" s="119"/>
    </row>
    <row r="110" spans="2:8" x14ac:dyDescent="0.2">
      <c r="B110" s="72" t="s">
        <v>203</v>
      </c>
      <c r="C110" s="97">
        <v>5.3427685107356203E-2</v>
      </c>
      <c r="D110" s="97">
        <v>5.1242052785966961E-2</v>
      </c>
      <c r="E110" s="97">
        <v>9.2187899451658187E-2</v>
      </c>
      <c r="F110" s="97">
        <v>5.5610712686409859E-2</v>
      </c>
      <c r="G110" s="97">
        <v>3.7543109294139058E-2</v>
      </c>
      <c r="H110" s="120">
        <v>5.8512863552280761E-2</v>
      </c>
    </row>
    <row r="111" spans="2:8" x14ac:dyDescent="0.2">
      <c r="B111" s="72" t="s">
        <v>204</v>
      </c>
      <c r="C111" s="97">
        <v>0.89314462978528786</v>
      </c>
      <c r="D111" s="97">
        <v>0.89751589442806623</v>
      </c>
      <c r="E111" s="97">
        <v>0.47291711141413584</v>
      </c>
      <c r="F111" s="97">
        <v>0.21063033367502798</v>
      </c>
      <c r="G111" s="97">
        <v>0.25912056725472343</v>
      </c>
      <c r="H111" s="120">
        <v>0.53247828116464835</v>
      </c>
    </row>
    <row r="112" spans="2:8" ht="13.5" thickBot="1" x14ac:dyDescent="0.25">
      <c r="B112" s="75" t="s">
        <v>205</v>
      </c>
      <c r="C112" s="121">
        <v>5.3427685107356203E-2</v>
      </c>
      <c r="D112" s="121">
        <v>5.1242052785966961E-2</v>
      </c>
      <c r="E112" s="121">
        <v>0.4348949891342061</v>
      </c>
      <c r="F112" s="121">
        <v>0.73375895363856247</v>
      </c>
      <c r="G112" s="121">
        <v>0.70333632345113628</v>
      </c>
      <c r="H112" s="122">
        <v>0.40900885528307085</v>
      </c>
    </row>
    <row r="113" spans="2:8" ht="3.75" customHeight="1" thickBot="1" x14ac:dyDescent="0.25">
      <c r="B113" s="123"/>
      <c r="C113" s="124"/>
      <c r="D113" s="124"/>
      <c r="E113" s="124"/>
      <c r="F113" s="124"/>
      <c r="G113" s="124"/>
      <c r="H113" s="125"/>
    </row>
    <row r="114" spans="2:8" x14ac:dyDescent="0.2">
      <c r="B114" s="117" t="s">
        <v>207</v>
      </c>
      <c r="C114" s="118"/>
      <c r="D114" s="118"/>
      <c r="E114" s="118"/>
      <c r="F114" s="118"/>
      <c r="G114" s="118"/>
      <c r="H114" s="119"/>
    </row>
    <row r="115" spans="2:8" x14ac:dyDescent="0.2">
      <c r="B115" s="72" t="s">
        <v>203</v>
      </c>
      <c r="C115" s="97">
        <v>0.63262429867190695</v>
      </c>
      <c r="D115" s="97">
        <v>0.27562102639298358</v>
      </c>
      <c r="E115" s="97">
        <v>0.38814103914468279</v>
      </c>
      <c r="F115" s="97">
        <v>6.0730401975597988E-2</v>
      </c>
      <c r="G115" s="97">
        <v>7.323604154625328E-2</v>
      </c>
      <c r="H115" s="120">
        <v>0.28453572689888723</v>
      </c>
    </row>
    <row r="116" spans="2:8" x14ac:dyDescent="0.2">
      <c r="B116" s="72" t="s">
        <v>204</v>
      </c>
      <c r="C116" s="97">
        <v>0.3139480162207372</v>
      </c>
      <c r="D116" s="97">
        <v>0.67313692082104959</v>
      </c>
      <c r="E116" s="97">
        <v>0.25440996375512526</v>
      </c>
      <c r="F116" s="97">
        <v>0.20911065645096347</v>
      </c>
      <c r="G116" s="97">
        <v>0.23056819853741772</v>
      </c>
      <c r="H116" s="120">
        <v>0.32513900173652044</v>
      </c>
    </row>
    <row r="117" spans="2:8" ht="13.5" thickBot="1" x14ac:dyDescent="0.25">
      <c r="B117" s="75" t="s">
        <v>205</v>
      </c>
      <c r="C117" s="121">
        <v>5.3427685107356203E-2</v>
      </c>
      <c r="D117" s="121">
        <v>5.1242052785966961E-2</v>
      </c>
      <c r="E117" s="121">
        <v>0.35744899710019207</v>
      </c>
      <c r="F117" s="121">
        <v>0.73015894157343897</v>
      </c>
      <c r="G117" s="121">
        <v>0.69619575991632787</v>
      </c>
      <c r="H117" s="122">
        <v>0.39032527136459244</v>
      </c>
    </row>
    <row r="118" spans="2:8" ht="3.75" customHeight="1" thickBot="1" x14ac:dyDescent="0.25">
      <c r="B118" s="123"/>
      <c r="C118" s="124"/>
      <c r="D118" s="124"/>
      <c r="E118" s="124"/>
      <c r="F118" s="124"/>
      <c r="G118" s="124"/>
      <c r="H118" s="125"/>
    </row>
    <row r="119" spans="2:8" x14ac:dyDescent="0.2">
      <c r="B119" s="117" t="s">
        <v>208</v>
      </c>
      <c r="C119" s="118"/>
      <c r="D119" s="118"/>
      <c r="E119" s="118"/>
      <c r="F119" s="118"/>
      <c r="G119" s="118"/>
      <c r="H119" s="119"/>
    </row>
    <row r="120" spans="2:8" x14ac:dyDescent="0.2">
      <c r="B120" s="72" t="s">
        <v>203</v>
      </c>
      <c r="C120" s="97">
        <v>0.84822486729429902</v>
      </c>
      <c r="D120" s="97">
        <v>0.4293471847508844</v>
      </c>
      <c r="E120" s="97">
        <v>0.58272298486342355</v>
      </c>
      <c r="F120" s="97">
        <v>0.33287770687234158</v>
      </c>
      <c r="G120" s="97">
        <v>5.8880806819331208E-2</v>
      </c>
      <c r="H120" s="120">
        <v>0.44984904959998262</v>
      </c>
    </row>
    <row r="121" spans="2:8" x14ac:dyDescent="0.2">
      <c r="B121" s="72" t="s">
        <v>204</v>
      </c>
      <c r="C121" s="97">
        <v>9.8347447598345003E-2</v>
      </c>
      <c r="D121" s="97">
        <v>0.11218948680350829</v>
      </c>
      <c r="E121" s="97">
        <v>9.3959366792078697E-2</v>
      </c>
      <c r="F121" s="97">
        <v>4.1644746986704811E-2</v>
      </c>
      <c r="G121" s="97">
        <v>0.25727039021269849</v>
      </c>
      <c r="H121" s="120">
        <v>0.12033242464471539</v>
      </c>
    </row>
    <row r="122" spans="2:8" ht="13.5" thickBot="1" x14ac:dyDescent="0.25">
      <c r="B122" s="75" t="s">
        <v>205</v>
      </c>
      <c r="C122" s="121">
        <v>5.3427685107356203E-2</v>
      </c>
      <c r="D122" s="121">
        <v>0.45846332844560755</v>
      </c>
      <c r="E122" s="121">
        <v>0.32331764834449783</v>
      </c>
      <c r="F122" s="121">
        <v>0.62547754614095419</v>
      </c>
      <c r="G122" s="121">
        <v>0.68384880296796879</v>
      </c>
      <c r="H122" s="122">
        <v>0.42981852575530199</v>
      </c>
    </row>
    <row r="123" spans="2:8" ht="3.75" customHeight="1" thickBot="1" x14ac:dyDescent="0.25">
      <c r="B123" s="123"/>
      <c r="C123" s="124"/>
      <c r="D123" s="124"/>
      <c r="E123" s="124"/>
      <c r="F123" s="124"/>
      <c r="G123" s="124"/>
      <c r="H123" s="125"/>
    </row>
    <row r="124" spans="2:8" x14ac:dyDescent="0.2">
      <c r="B124" s="117" t="s">
        <v>209</v>
      </c>
      <c r="C124" s="118"/>
      <c r="D124" s="118"/>
      <c r="E124" s="118"/>
      <c r="F124" s="118"/>
      <c r="G124" s="118"/>
      <c r="H124" s="119"/>
    </row>
    <row r="125" spans="2:8" x14ac:dyDescent="0.2">
      <c r="B125" s="72" t="s">
        <v>203</v>
      </c>
      <c r="C125" s="97">
        <v>0.64302204948124175</v>
      </c>
      <c r="D125" s="97">
        <v>0.2146735923754422</v>
      </c>
      <c r="E125" s="97">
        <v>0.54061656879430608</v>
      </c>
      <c r="F125" s="97">
        <v>0.30248577525045717</v>
      </c>
      <c r="G125" s="97">
        <v>8.8604962575541638E-2</v>
      </c>
      <c r="H125" s="120">
        <v>0.36213670697646605</v>
      </c>
    </row>
    <row r="126" spans="2:8" x14ac:dyDescent="0.2">
      <c r="B126" s="72" t="s">
        <v>204</v>
      </c>
      <c r="C126" s="97">
        <v>0.25012258030404616</v>
      </c>
      <c r="D126" s="97">
        <v>0.32686307917895052</v>
      </c>
      <c r="E126" s="97">
        <v>0.17019713161689037</v>
      </c>
      <c r="F126" s="97">
        <v>8.7016081094738421E-2</v>
      </c>
      <c r="G126" s="97">
        <v>0.20237807980378564</v>
      </c>
      <c r="H126" s="120">
        <v>0.20266136812407637</v>
      </c>
    </row>
    <row r="127" spans="2:8" ht="13.5" thickBot="1" x14ac:dyDescent="0.25">
      <c r="B127" s="75" t="s">
        <v>205</v>
      </c>
      <c r="C127" s="121">
        <v>0.10685537021471241</v>
      </c>
      <c r="D127" s="121">
        <v>0.45846332844560755</v>
      </c>
      <c r="E127" s="121">
        <v>0.28918629958880365</v>
      </c>
      <c r="F127" s="121">
        <v>0.61049814365480481</v>
      </c>
      <c r="G127" s="121">
        <v>0.70901695762067107</v>
      </c>
      <c r="H127" s="122">
        <v>0.43520192489945753</v>
      </c>
    </row>
    <row r="128" spans="2:8" ht="3.75" customHeight="1" thickBot="1" x14ac:dyDescent="0.25">
      <c r="B128" s="123"/>
      <c r="C128" s="124"/>
      <c r="D128" s="124"/>
      <c r="E128" s="124"/>
      <c r="F128" s="124"/>
      <c r="G128" s="124"/>
      <c r="H128" s="125"/>
    </row>
    <row r="129" spans="2:8" x14ac:dyDescent="0.2">
      <c r="B129" s="117" t="s">
        <v>210</v>
      </c>
      <c r="C129" s="118"/>
      <c r="D129" s="118"/>
      <c r="E129" s="118"/>
      <c r="F129" s="118"/>
      <c r="G129" s="118"/>
      <c r="H129" s="119"/>
    </row>
    <row r="130" spans="2:8" x14ac:dyDescent="0.2">
      <c r="B130" s="72" t="s">
        <v>203</v>
      </c>
      <c r="C130" s="97">
        <v>0.74136949707958666</v>
      </c>
      <c r="D130" s="97">
        <v>0.49029461876842573</v>
      </c>
      <c r="E130" s="97">
        <v>0.57595614475920265</v>
      </c>
      <c r="F130" s="97">
        <v>0.27648042493981406</v>
      </c>
      <c r="G130" s="97">
        <v>0.1400850612267735</v>
      </c>
      <c r="H130" s="120">
        <v>0.44248805369800326</v>
      </c>
    </row>
    <row r="131" spans="2:8" x14ac:dyDescent="0.2">
      <c r="B131" s="72" t="s">
        <v>204</v>
      </c>
      <c r="C131" s="97">
        <v>9.8347447598345003E-2</v>
      </c>
      <c r="D131" s="97">
        <v>0.33656846041052479</v>
      </c>
      <c r="E131" s="97">
        <v>0.29772460703344511</v>
      </c>
      <c r="F131" s="97">
        <v>0.22971598866392115</v>
      </c>
      <c r="G131" s="97">
        <v>0.15431019291023496</v>
      </c>
      <c r="H131" s="120">
        <v>0.22130705916298818</v>
      </c>
    </row>
    <row r="132" spans="2:8" ht="13.5" thickBot="1" x14ac:dyDescent="0.25">
      <c r="B132" s="75" t="s">
        <v>205</v>
      </c>
      <c r="C132" s="121">
        <v>0.1602830553220686</v>
      </c>
      <c r="D132" s="121">
        <v>0.17313692082104962</v>
      </c>
      <c r="E132" s="121">
        <v>0.12631924820735238</v>
      </c>
      <c r="F132" s="121">
        <v>0.49380358639626537</v>
      </c>
      <c r="G132" s="121">
        <v>0.70560474586299027</v>
      </c>
      <c r="H132" s="122">
        <v>0.33620488713900848</v>
      </c>
    </row>
    <row r="133" spans="2:8" ht="3.75" customHeight="1" thickBot="1" x14ac:dyDescent="0.25">
      <c r="B133" s="123"/>
      <c r="C133" s="124"/>
      <c r="D133" s="124"/>
      <c r="E133" s="124"/>
      <c r="F133" s="124"/>
      <c r="G133" s="124"/>
      <c r="H133" s="125"/>
    </row>
    <row r="134" spans="2:8" x14ac:dyDescent="0.2">
      <c r="B134" s="117" t="s">
        <v>211</v>
      </c>
      <c r="C134" s="118"/>
      <c r="D134" s="118"/>
      <c r="E134" s="118"/>
      <c r="F134" s="118"/>
      <c r="G134" s="118"/>
      <c r="H134" s="119"/>
    </row>
    <row r="135" spans="2:8" x14ac:dyDescent="0.2">
      <c r="B135" s="72" t="s">
        <v>203</v>
      </c>
      <c r="C135" s="97">
        <v>0.69644973458859794</v>
      </c>
      <c r="D135" s="97">
        <v>0.44875794721403317</v>
      </c>
      <c r="E135" s="97">
        <v>0.49174331262096771</v>
      </c>
      <c r="F135" s="97">
        <v>0.23663568398567109</v>
      </c>
      <c r="G135" s="97">
        <v>9.4285596745076805E-2</v>
      </c>
      <c r="H135" s="120">
        <v>0.39068401339744674</v>
      </c>
    </row>
    <row r="136" spans="2:8" x14ac:dyDescent="0.2">
      <c r="B136" s="72" t="s">
        <v>204</v>
      </c>
      <c r="C136" s="97">
        <v>0.19669489519669001</v>
      </c>
      <c r="D136" s="97">
        <v>0.37810513196491741</v>
      </c>
      <c r="E136" s="97">
        <v>0.38193743917167999</v>
      </c>
      <c r="F136" s="97">
        <v>0.28712670738289287</v>
      </c>
      <c r="G136" s="97">
        <v>0.20511190155834666</v>
      </c>
      <c r="H136" s="120">
        <v>0.28846169929799298</v>
      </c>
    </row>
    <row r="137" spans="2:8" ht="13.5" thickBot="1" x14ac:dyDescent="0.25">
      <c r="B137" s="75" t="s">
        <v>205</v>
      </c>
      <c r="C137" s="121">
        <v>0.10685537021471241</v>
      </c>
      <c r="D137" s="121">
        <v>0.17313692082104962</v>
      </c>
      <c r="E137" s="121">
        <v>0.12631924820735238</v>
      </c>
      <c r="F137" s="121">
        <v>0.47623760863143672</v>
      </c>
      <c r="G137" s="121">
        <v>0.70060250169657523</v>
      </c>
      <c r="H137" s="122">
        <v>0.32085428730456034</v>
      </c>
    </row>
    <row r="139" spans="2:8" ht="15" x14ac:dyDescent="0.25">
      <c r="B139" s="114" t="s">
        <v>213</v>
      </c>
    </row>
    <row r="140" spans="2:8" ht="13.5" thickBot="1" x14ac:dyDescent="0.25"/>
    <row r="141" spans="2:8" ht="26.25" thickBot="1" x14ac:dyDescent="0.25">
      <c r="B141" s="64" t="s">
        <v>2</v>
      </c>
      <c r="C141" s="65" t="s">
        <v>3</v>
      </c>
      <c r="D141" s="65" t="s">
        <v>4</v>
      </c>
      <c r="E141" s="65" t="s">
        <v>26</v>
      </c>
      <c r="F141" s="66" t="s">
        <v>17</v>
      </c>
    </row>
    <row r="142" spans="2:8" ht="26.25" thickBot="1" x14ac:dyDescent="0.25">
      <c r="B142" s="64" t="s">
        <v>27</v>
      </c>
      <c r="C142" s="67">
        <v>617.46414519999996</v>
      </c>
      <c r="D142" s="67">
        <v>279.20990840000002</v>
      </c>
      <c r="E142" s="67">
        <v>34.769230800000003</v>
      </c>
      <c r="F142" s="68">
        <f>SUM(B142:E142)</f>
        <v>931.44328440000004</v>
      </c>
    </row>
    <row r="143" spans="2:8" x14ac:dyDescent="0.2">
      <c r="B143" s="117" t="s">
        <v>202</v>
      </c>
      <c r="C143" s="118"/>
      <c r="D143" s="118"/>
      <c r="E143" s="118"/>
      <c r="F143" s="119"/>
    </row>
    <row r="144" spans="2:8" x14ac:dyDescent="0.2">
      <c r="B144" s="72" t="s">
        <v>203</v>
      </c>
      <c r="C144" s="97">
        <v>0.86264213094911202</v>
      </c>
      <c r="D144" s="97">
        <v>0.79749152483873675</v>
      </c>
      <c r="E144" s="97">
        <v>0.76991150462839686</v>
      </c>
      <c r="F144" s="120">
        <v>0.83965107215710977</v>
      </c>
    </row>
    <row r="145" spans="2:6" x14ac:dyDescent="0.2">
      <c r="B145" s="72" t="s">
        <v>204</v>
      </c>
      <c r="C145" s="97">
        <v>0.13735786905088784</v>
      </c>
      <c r="D145" s="97">
        <v>0.20250847516126327</v>
      </c>
      <c r="E145" s="97">
        <v>0.11504424768580154</v>
      </c>
      <c r="F145" s="120">
        <v>0.15605451715037347</v>
      </c>
    </row>
    <row r="146" spans="2:6" ht="13.5" thickBot="1" x14ac:dyDescent="0.25">
      <c r="B146" s="75" t="s">
        <v>205</v>
      </c>
      <c r="C146" s="121">
        <v>0</v>
      </c>
      <c r="D146" s="121">
        <v>0</v>
      </c>
      <c r="E146" s="121">
        <v>0.11504424768580154</v>
      </c>
      <c r="F146" s="122">
        <v>4.2944106925164489E-3</v>
      </c>
    </row>
    <row r="147" spans="2:6" ht="3.75" customHeight="1" thickBot="1" x14ac:dyDescent="0.25">
      <c r="B147" s="123"/>
      <c r="C147" s="124"/>
      <c r="D147" s="124"/>
      <c r="E147" s="124"/>
      <c r="F147" s="125"/>
    </row>
    <row r="148" spans="2:6" x14ac:dyDescent="0.2">
      <c r="B148" s="117" t="s">
        <v>206</v>
      </c>
      <c r="C148" s="118"/>
      <c r="D148" s="118"/>
      <c r="E148" s="118"/>
      <c r="F148" s="119"/>
    </row>
    <row r="149" spans="2:6" x14ac:dyDescent="0.2">
      <c r="B149" s="72" t="s">
        <v>203</v>
      </c>
      <c r="C149" s="97">
        <v>0.36628765080236758</v>
      </c>
      <c r="D149" s="97">
        <v>0.20609000994894491</v>
      </c>
      <c r="E149" s="97">
        <v>2.8761061921450386E-2</v>
      </c>
      <c r="F149" s="120">
        <v>0.30566741826197225</v>
      </c>
    </row>
    <row r="150" spans="2:6" x14ac:dyDescent="0.2">
      <c r="B150" s="72" t="s">
        <v>204</v>
      </c>
      <c r="C150" s="97">
        <v>0.63371234919763231</v>
      </c>
      <c r="D150" s="97">
        <v>0.793909990051055</v>
      </c>
      <c r="E150" s="97">
        <v>0.76991150462839686</v>
      </c>
      <c r="F150" s="120">
        <v>0.68681736302612384</v>
      </c>
    </row>
    <row r="151" spans="2:6" ht="13.5" thickBot="1" x14ac:dyDescent="0.25">
      <c r="B151" s="75" t="s">
        <v>205</v>
      </c>
      <c r="C151" s="121">
        <v>0</v>
      </c>
      <c r="D151" s="121">
        <v>0</v>
      </c>
      <c r="E151" s="121">
        <v>0.20132743345015272</v>
      </c>
      <c r="F151" s="122">
        <v>7.5152187119037856E-3</v>
      </c>
    </row>
    <row r="152" spans="2:6" ht="3.75" customHeight="1" thickBot="1" x14ac:dyDescent="0.25">
      <c r="B152" s="123"/>
      <c r="C152" s="124"/>
      <c r="D152" s="124"/>
      <c r="E152" s="124"/>
      <c r="F152" s="125"/>
    </row>
    <row r="153" spans="2:6" x14ac:dyDescent="0.2">
      <c r="B153" s="117" t="s">
        <v>207</v>
      </c>
      <c r="C153" s="118"/>
      <c r="D153" s="118"/>
      <c r="E153" s="118"/>
      <c r="F153" s="119"/>
    </row>
    <row r="154" spans="2:6" x14ac:dyDescent="0.2">
      <c r="B154" s="72" t="s">
        <v>203</v>
      </c>
      <c r="C154" s="97">
        <v>0.59521743255384729</v>
      </c>
      <c r="D154" s="97">
        <v>0.40859848511020824</v>
      </c>
      <c r="E154" s="97">
        <v>0.74115044270694641</v>
      </c>
      <c r="F154" s="120">
        <v>0.54472387970120395</v>
      </c>
    </row>
    <row r="155" spans="2:6" x14ac:dyDescent="0.2">
      <c r="B155" s="72" t="s">
        <v>204</v>
      </c>
      <c r="C155" s="97">
        <v>0.40478256744615271</v>
      </c>
      <c r="D155" s="97">
        <v>0.59140151488979176</v>
      </c>
      <c r="E155" s="97">
        <v>5.7522123842900771E-2</v>
      </c>
      <c r="F155" s="120">
        <v>0.44776090158689213</v>
      </c>
    </row>
    <row r="156" spans="2:6" ht="13.5" thickBot="1" x14ac:dyDescent="0.25">
      <c r="B156" s="75" t="s">
        <v>205</v>
      </c>
      <c r="C156" s="121">
        <v>0</v>
      </c>
      <c r="D156" s="121">
        <v>0</v>
      </c>
      <c r="E156" s="121">
        <v>0.20132743345015272</v>
      </c>
      <c r="F156" s="122">
        <v>7.5152187119037856E-3</v>
      </c>
    </row>
    <row r="157" spans="2:6" ht="3.75" customHeight="1" thickBot="1" x14ac:dyDescent="0.25">
      <c r="B157" s="123"/>
      <c r="C157" s="124"/>
      <c r="D157" s="124"/>
      <c r="E157" s="124"/>
      <c r="F157" s="125"/>
    </row>
    <row r="158" spans="2:6" x14ac:dyDescent="0.2">
      <c r="B158" s="117" t="s">
        <v>208</v>
      </c>
      <c r="C158" s="118"/>
      <c r="D158" s="118"/>
      <c r="E158" s="118"/>
      <c r="F158" s="119"/>
    </row>
    <row r="159" spans="2:6" x14ac:dyDescent="0.2">
      <c r="B159" s="72" t="s">
        <v>203</v>
      </c>
      <c r="C159" s="97">
        <v>0.90842808729940794</v>
      </c>
      <c r="D159" s="97">
        <v>0.69623728725810508</v>
      </c>
      <c r="E159" s="97">
        <v>0</v>
      </c>
      <c r="F159" s="120">
        <v>0.81091155441261975</v>
      </c>
    </row>
    <row r="160" spans="2:6" x14ac:dyDescent="0.2">
      <c r="B160" s="72" t="s">
        <v>204</v>
      </c>
      <c r="C160" s="97">
        <v>9.1571912700591895E-2</v>
      </c>
      <c r="D160" s="97">
        <v>0.20250847516126327</v>
      </c>
      <c r="E160" s="97">
        <v>5.7522123842900771E-2</v>
      </c>
      <c r="F160" s="120">
        <v>0.12355529051254385</v>
      </c>
    </row>
    <row r="161" spans="2:6" ht="13.5" thickBot="1" x14ac:dyDescent="0.25">
      <c r="B161" s="75" t="s">
        <v>205</v>
      </c>
      <c r="C161" s="121">
        <v>0</v>
      </c>
      <c r="D161" s="121">
        <v>0.10125423758063164</v>
      </c>
      <c r="E161" s="121">
        <v>0.9424778761570991</v>
      </c>
      <c r="F161" s="122">
        <v>6.5533155074836244E-2</v>
      </c>
    </row>
    <row r="162" spans="2:6" ht="4.5" customHeight="1" thickBot="1" x14ac:dyDescent="0.25">
      <c r="B162" s="123"/>
      <c r="C162" s="124"/>
      <c r="D162" s="124"/>
      <c r="E162" s="124"/>
      <c r="F162" s="125"/>
    </row>
    <row r="163" spans="2:6" x14ac:dyDescent="0.2">
      <c r="B163" s="117" t="s">
        <v>209</v>
      </c>
      <c r="C163" s="118"/>
      <c r="D163" s="118"/>
      <c r="E163" s="118"/>
      <c r="F163" s="119"/>
    </row>
    <row r="164" spans="2:6" x14ac:dyDescent="0.2">
      <c r="B164" s="72" t="s">
        <v>203</v>
      </c>
      <c r="C164" s="97">
        <v>0.77107021824852007</v>
      </c>
      <c r="D164" s="97">
        <v>0.30734424752957656</v>
      </c>
      <c r="E164" s="97">
        <v>0</v>
      </c>
      <c r="F164" s="120">
        <v>0.60328071693808849</v>
      </c>
    </row>
    <row r="165" spans="2:6" x14ac:dyDescent="0.2">
      <c r="B165" s="72" t="s">
        <v>204</v>
      </c>
      <c r="C165" s="97">
        <v>0.18314382540118379</v>
      </c>
      <c r="D165" s="97">
        <v>0.59140151488979176</v>
      </c>
      <c r="E165" s="97">
        <v>0.7986725665498472</v>
      </c>
      <c r="F165" s="120">
        <v>0.32850002176686477</v>
      </c>
    </row>
    <row r="166" spans="2:6" ht="13.5" thickBot="1" x14ac:dyDescent="0.25">
      <c r="B166" s="75" t="s">
        <v>205</v>
      </c>
      <c r="C166" s="121">
        <v>4.5785956350295948E-2</v>
      </c>
      <c r="D166" s="121">
        <v>0.10125423758063164</v>
      </c>
      <c r="E166" s="121">
        <v>0.20132743345015272</v>
      </c>
      <c r="F166" s="122">
        <v>6.8219261295046602E-2</v>
      </c>
    </row>
    <row r="167" spans="2:6" ht="3" customHeight="1" thickBot="1" x14ac:dyDescent="0.25">
      <c r="B167" s="123"/>
      <c r="C167" s="124"/>
      <c r="D167" s="124"/>
      <c r="E167" s="124"/>
      <c r="F167" s="125"/>
    </row>
    <row r="168" spans="2:6" x14ac:dyDescent="0.2">
      <c r="B168" s="117" t="s">
        <v>210</v>
      </c>
      <c r="C168" s="118"/>
      <c r="D168" s="118"/>
      <c r="E168" s="118"/>
      <c r="F168" s="119"/>
    </row>
    <row r="169" spans="2:6" x14ac:dyDescent="0.2">
      <c r="B169" s="72" t="s">
        <v>203</v>
      </c>
      <c r="C169" s="97">
        <v>0.64100338890414321</v>
      </c>
      <c r="D169" s="97">
        <v>0.70877966306442142</v>
      </c>
      <c r="E169" s="97">
        <v>5.7522123842900771E-2</v>
      </c>
      <c r="F169" s="120">
        <v>0.63953965246925759</v>
      </c>
    </row>
    <row r="170" spans="2:6" x14ac:dyDescent="0.2">
      <c r="B170" s="72" t="s">
        <v>204</v>
      </c>
      <c r="C170" s="97">
        <v>0.31321065474556081</v>
      </c>
      <c r="D170" s="97">
        <v>0.10483577236831326</v>
      </c>
      <c r="E170" s="97">
        <v>0.7986725665498472</v>
      </c>
      <c r="F170" s="120">
        <v>0.26886958185685106</v>
      </c>
    </row>
    <row r="171" spans="2:6" ht="13.5" thickBot="1" x14ac:dyDescent="0.25">
      <c r="B171" s="75" t="s">
        <v>205</v>
      </c>
      <c r="C171" s="121">
        <v>4.5785956350295948E-2</v>
      </c>
      <c r="D171" s="121">
        <v>0.18638456456726518</v>
      </c>
      <c r="E171" s="121">
        <v>0.14380530960725191</v>
      </c>
      <c r="F171" s="122">
        <v>9.1590765673891197E-2</v>
      </c>
    </row>
    <row r="172" spans="2:6" ht="3" customHeight="1" thickBot="1" x14ac:dyDescent="0.25">
      <c r="B172" s="123"/>
      <c r="C172" s="124"/>
      <c r="D172" s="124"/>
      <c r="E172" s="124"/>
      <c r="F172" s="125"/>
    </row>
    <row r="173" spans="2:6" x14ac:dyDescent="0.2">
      <c r="B173" s="117" t="s">
        <v>211</v>
      </c>
      <c r="C173" s="118"/>
      <c r="D173" s="118"/>
      <c r="E173" s="118"/>
      <c r="F173" s="119"/>
    </row>
    <row r="174" spans="2:6" x14ac:dyDescent="0.2">
      <c r="B174" s="72" t="s">
        <v>203</v>
      </c>
      <c r="C174" s="97">
        <v>0.77836125795503097</v>
      </c>
      <c r="D174" s="97">
        <v>0.71236119785210317</v>
      </c>
      <c r="E174" s="97">
        <v>0.74115044270694641</v>
      </c>
      <c r="F174" s="120">
        <v>0.7571880287422037</v>
      </c>
    </row>
    <row r="175" spans="2:6" x14ac:dyDescent="0.2">
      <c r="B175" s="72" t="s">
        <v>204</v>
      </c>
      <c r="C175" s="97">
        <v>0.17585278569467291</v>
      </c>
      <c r="D175" s="97">
        <v>0.20250847516126327</v>
      </c>
      <c r="E175" s="97">
        <v>0.11504424768580154</v>
      </c>
      <c r="F175" s="120">
        <v>0.18157322687547631</v>
      </c>
    </row>
    <row r="176" spans="2:6" ht="13.5" thickBot="1" x14ac:dyDescent="0.25">
      <c r="B176" s="75" t="s">
        <v>205</v>
      </c>
      <c r="C176" s="121">
        <v>4.5785956350295948E-2</v>
      </c>
      <c r="D176" s="121">
        <v>8.5130326986633531E-2</v>
      </c>
      <c r="E176" s="121">
        <v>0.14380530960725191</v>
      </c>
      <c r="F176" s="122">
        <v>6.1238744382319792E-2</v>
      </c>
    </row>
  </sheetData>
  <hyperlinks>
    <hyperlink ref="M3" location="Contenidos!A1" display="Ir a contenidos" xr:uid="{37F0AB12-FB56-4037-8866-4828816520DB}"/>
  </hyperlink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76B2F-36B8-4537-8DFC-AA8CB6BE0F83}">
  <dimension ref="B3:M56"/>
  <sheetViews>
    <sheetView showGridLines="0" workbookViewId="0">
      <selection activeCell="M3" sqref="M3"/>
    </sheetView>
  </sheetViews>
  <sheetFormatPr baseColWidth="10" defaultRowHeight="15" x14ac:dyDescent="0.25"/>
  <cols>
    <col min="1" max="1" width="9.7109375" customWidth="1"/>
    <col min="2" max="2" width="33.42578125" customWidth="1"/>
    <col min="3" max="6" width="14.28515625" customWidth="1"/>
    <col min="7" max="7" width="12.7109375" customWidth="1"/>
    <col min="8" max="8" width="14.28515625" customWidth="1"/>
    <col min="9" max="9" width="14.140625" bestFit="1" customWidth="1"/>
  </cols>
  <sheetData>
    <row r="3" spans="2:13" x14ac:dyDescent="0.25">
      <c r="M3" s="153" t="s">
        <v>273</v>
      </c>
    </row>
    <row r="11" spans="2:13" ht="18.75" x14ac:dyDescent="0.3">
      <c r="B11" s="23" t="s">
        <v>214</v>
      </c>
    </row>
    <row r="14" spans="2:13" ht="18.75" x14ac:dyDescent="0.3">
      <c r="B14" s="31" t="s">
        <v>215</v>
      </c>
      <c r="C14" s="30"/>
      <c r="D14" s="30"/>
      <c r="E14" s="30"/>
      <c r="F14" s="30"/>
      <c r="G14" s="30"/>
      <c r="H14" s="30"/>
    </row>
    <row r="15" spans="2:13" x14ac:dyDescent="0.25">
      <c r="B15" s="29"/>
    </row>
    <row r="16" spans="2:13" s="45" customFormat="1" ht="30" x14ac:dyDescent="0.25">
      <c r="B16" s="42" t="s">
        <v>2</v>
      </c>
      <c r="C16" s="43" t="s">
        <v>3</v>
      </c>
      <c r="D16" s="43" t="s">
        <v>4</v>
      </c>
      <c r="E16" s="43" t="s">
        <v>5</v>
      </c>
      <c r="F16" s="43" t="s">
        <v>6</v>
      </c>
      <c r="G16" s="43" t="s">
        <v>7</v>
      </c>
      <c r="H16" s="59" t="s">
        <v>8</v>
      </c>
    </row>
    <row r="17" spans="2:9" x14ac:dyDescent="0.25">
      <c r="B17" s="42" t="s">
        <v>9</v>
      </c>
      <c r="C17" s="46">
        <v>1146.6127755999998</v>
      </c>
      <c r="D17" s="46">
        <v>743.07170759999985</v>
      </c>
      <c r="E17" s="46">
        <v>589.27300525999988</v>
      </c>
      <c r="F17" s="46">
        <v>558.55369365999979</v>
      </c>
      <c r="G17" s="46">
        <v>547.4888166300002</v>
      </c>
      <c r="H17" s="47">
        <f>SUM(C17:G17)</f>
        <v>3584.9999987499996</v>
      </c>
    </row>
    <row r="18" spans="2:9" x14ac:dyDescent="0.25">
      <c r="B18" s="42" t="s">
        <v>216</v>
      </c>
      <c r="C18" s="46">
        <v>5.4003535148819424</v>
      </c>
      <c r="D18" s="46">
        <v>10.965614385396902</v>
      </c>
      <c r="E18" s="46">
        <v>23.720610380807528</v>
      </c>
      <c r="F18" s="46">
        <v>37.814618897869074</v>
      </c>
      <c r="G18" s="46">
        <v>90.344806071488776</v>
      </c>
      <c r="H18" s="47">
        <f>SUMPRODUCT($C$17:$G$17,C18:G18)/$H$17</f>
        <v>27.587875471085386</v>
      </c>
      <c r="I18" s="50"/>
    </row>
    <row r="19" spans="2:9" x14ac:dyDescent="0.25">
      <c r="B19" s="42" t="s">
        <v>217</v>
      </c>
      <c r="C19" s="46">
        <v>5.2360904298997948</v>
      </c>
      <c r="D19" s="46">
        <v>13.049882796533486</v>
      </c>
      <c r="E19" s="46">
        <v>20.467117784766931</v>
      </c>
      <c r="F19" s="46">
        <v>33.89823102914238</v>
      </c>
      <c r="G19" s="46">
        <v>88.443465186936578</v>
      </c>
      <c r="H19" s="47">
        <f t="shared" ref="H19:H23" si="0">SUMPRODUCT($C$17:$G$17,C19:G19)/$H$17</f>
        <v>26.532015943555106</v>
      </c>
    </row>
    <row r="20" spans="2:9" x14ac:dyDescent="0.25">
      <c r="B20" s="42" t="s">
        <v>218</v>
      </c>
      <c r="C20" s="46">
        <v>2.9199801693191603</v>
      </c>
      <c r="D20" s="46">
        <v>7.5894942632317219</v>
      </c>
      <c r="E20" s="46">
        <v>17.572905961763929</v>
      </c>
      <c r="F20" s="46">
        <v>28.662172234488228</v>
      </c>
      <c r="G20" s="46">
        <v>72.98760142561855</v>
      </c>
      <c r="H20" s="47">
        <f t="shared" si="0"/>
        <v>21.007565373837092</v>
      </c>
    </row>
    <row r="21" spans="2:9" x14ac:dyDescent="0.25">
      <c r="B21" s="42" t="s">
        <v>219</v>
      </c>
      <c r="C21" s="46">
        <v>1.839637638518564</v>
      </c>
      <c r="D21" s="46">
        <v>2.525341445795076</v>
      </c>
      <c r="E21" s="46">
        <v>4.0208606151143407</v>
      </c>
      <c r="F21" s="46">
        <v>16.021154260470606</v>
      </c>
      <c r="G21" s="46">
        <v>27.288213814300853</v>
      </c>
      <c r="H21" s="47">
        <f t="shared" si="0"/>
        <v>8.4362379933516856</v>
      </c>
    </row>
    <row r="22" spans="2:9" x14ac:dyDescent="0.25">
      <c r="B22" s="42" t="s">
        <v>220</v>
      </c>
      <c r="C22" s="46">
        <v>6.9609449978641953</v>
      </c>
      <c r="D22" s="46">
        <v>18.585639092471354</v>
      </c>
      <c r="E22" s="46">
        <v>31.011176808611985</v>
      </c>
      <c r="F22" s="46">
        <v>33.56914685825803</v>
      </c>
      <c r="G22" s="46">
        <v>115.90139865722162</v>
      </c>
      <c r="H22" s="47">
        <f t="shared" si="0"/>
        <v>34.106251326826218</v>
      </c>
    </row>
    <row r="23" spans="2:9" x14ac:dyDescent="0.25">
      <c r="B23" s="42" t="s">
        <v>221</v>
      </c>
      <c r="C23" s="46">
        <v>5.804189427871572</v>
      </c>
      <c r="D23" s="46">
        <v>12.211013170325691</v>
      </c>
      <c r="E23" s="46">
        <v>17.574847767972237</v>
      </c>
      <c r="F23" s="46">
        <v>41.752616512533336</v>
      </c>
      <c r="G23" s="46">
        <v>112.07753829610861</v>
      </c>
      <c r="H23" s="47">
        <f t="shared" si="0"/>
        <v>30.897482996771799</v>
      </c>
    </row>
    <row r="24" spans="2:9" x14ac:dyDescent="0.25">
      <c r="B24" s="42" t="s">
        <v>222</v>
      </c>
      <c r="C24" s="46">
        <v>3.325685769029207</v>
      </c>
      <c r="D24" s="46">
        <v>7.150392326954476</v>
      </c>
      <c r="E24" s="46">
        <v>10.435670358574674</v>
      </c>
      <c r="F24" s="46">
        <v>11.902055831335526</v>
      </c>
      <c r="G24" s="46">
        <v>73.836334499941842</v>
      </c>
      <c r="H24" s="47">
        <f>SUMPRODUCT($C$17:$G$17,C24:G24)/$H$17</f>
        <v>17.391489966262029</v>
      </c>
    </row>
    <row r="26" spans="2:9" x14ac:dyDescent="0.25">
      <c r="C26" s="50"/>
      <c r="D26" s="50"/>
      <c r="E26" s="50"/>
      <c r="F26" s="50"/>
      <c r="G26" s="50"/>
      <c r="H26" s="50"/>
    </row>
    <row r="29" spans="2:9" ht="18.75" x14ac:dyDescent="0.3">
      <c r="B29" s="31" t="s">
        <v>223</v>
      </c>
      <c r="C29" s="30"/>
      <c r="D29" s="30"/>
      <c r="E29" s="30"/>
      <c r="F29" s="30"/>
      <c r="G29" s="30"/>
    </row>
    <row r="30" spans="2:9" x14ac:dyDescent="0.25">
      <c r="B30" s="29"/>
    </row>
    <row r="31" spans="2:9" ht="30" x14ac:dyDescent="0.25">
      <c r="B31" s="42" t="s">
        <v>2</v>
      </c>
      <c r="C31" s="43" t="s">
        <v>3</v>
      </c>
      <c r="D31" s="43" t="s">
        <v>4</v>
      </c>
      <c r="E31" s="43" t="s">
        <v>5</v>
      </c>
      <c r="F31" s="43" t="s">
        <v>6</v>
      </c>
      <c r="G31" s="43" t="s">
        <v>7</v>
      </c>
      <c r="H31" s="59" t="s">
        <v>17</v>
      </c>
    </row>
    <row r="32" spans="2:9" x14ac:dyDescent="0.25">
      <c r="B32" s="42" t="s">
        <v>224</v>
      </c>
      <c r="C32" s="46">
        <v>529.14863039999989</v>
      </c>
      <c r="D32" s="46">
        <v>463.86179919999989</v>
      </c>
      <c r="E32" s="46">
        <v>564.50377445999993</v>
      </c>
      <c r="F32" s="46">
        <v>555.55369365999979</v>
      </c>
      <c r="G32" s="46">
        <v>540.4888166300002</v>
      </c>
      <c r="H32" s="47">
        <f>SUM(C32:G32)</f>
        <v>2653.5567143499998</v>
      </c>
    </row>
    <row r="33" spans="2:10" x14ac:dyDescent="0.25">
      <c r="B33" s="42" t="s">
        <v>216</v>
      </c>
      <c r="C33" s="46">
        <v>5.7822447305345985</v>
      </c>
      <c r="D33" s="46">
        <v>10.553957199414063</v>
      </c>
      <c r="E33" s="46">
        <v>22.132699287709212</v>
      </c>
      <c r="F33" s="46">
        <v>37.871218029604577</v>
      </c>
      <c r="G33" s="46">
        <v>90.880272548491845</v>
      </c>
      <c r="H33" s="47">
        <f>SUMPRODUCT($C$32:$G$32,C33:G33)/$H$32</f>
        <v>34.146058486860419</v>
      </c>
      <c r="I33" s="50"/>
      <c r="J33" s="50"/>
    </row>
    <row r="34" spans="2:10" x14ac:dyDescent="0.25">
      <c r="B34" s="42" t="s">
        <v>217</v>
      </c>
      <c r="C34" s="46">
        <v>6.0941489266679962</v>
      </c>
      <c r="D34" s="46">
        <v>13.584228548389591</v>
      </c>
      <c r="E34" s="46">
        <v>20.141905259210411</v>
      </c>
      <c r="F34" s="46">
        <v>33.951681655834825</v>
      </c>
      <c r="G34" s="46">
        <v>88.944315987137074</v>
      </c>
      <c r="H34" s="47">
        <f t="shared" ref="H34:H39" si="1">SUMPRODUCT($C$32:$G$32,C34:G34)/$H$32</f>
        <v>33.099532625619695</v>
      </c>
      <c r="I34" s="50"/>
      <c r="J34" s="50"/>
    </row>
    <row r="35" spans="2:10" x14ac:dyDescent="0.25">
      <c r="B35" s="42" t="s">
        <v>218</v>
      </c>
      <c r="C35" s="46">
        <v>3.2765875665016182</v>
      </c>
      <c r="D35" s="46">
        <v>8.293269479475601</v>
      </c>
      <c r="E35" s="46">
        <v>16.254181483227917</v>
      </c>
      <c r="F35" s="46">
        <v>28.631547861919575</v>
      </c>
      <c r="G35" s="46">
        <v>73.483658331385882</v>
      </c>
      <c r="H35" s="47">
        <f t="shared" si="1"/>
        <v>26.522793669984292</v>
      </c>
      <c r="I35" s="50"/>
      <c r="J35" s="50"/>
    </row>
    <row r="36" spans="2:10" x14ac:dyDescent="0.25">
      <c r="B36" s="42" t="s">
        <v>219</v>
      </c>
      <c r="C36" s="46">
        <v>2.4369100459075854</v>
      </c>
      <c r="D36" s="46">
        <v>3.5329864956036241</v>
      </c>
      <c r="E36" s="46">
        <v>4.1972874683903312</v>
      </c>
      <c r="F36" s="46">
        <v>16.059068620543787</v>
      </c>
      <c r="G36" s="46">
        <v>27.23089069799093</v>
      </c>
      <c r="H36" s="47">
        <f t="shared" si="1"/>
        <v>10.905120785823803</v>
      </c>
      <c r="I36" s="50"/>
      <c r="J36" s="50"/>
    </row>
    <row r="37" spans="2:10" x14ac:dyDescent="0.25">
      <c r="B37" s="42" t="s">
        <v>220</v>
      </c>
      <c r="C37" s="46">
        <v>8.0846529701232335</v>
      </c>
      <c r="D37" s="46">
        <v>18.463691253668557</v>
      </c>
      <c r="E37" s="46">
        <v>31.150795543008421</v>
      </c>
      <c r="F37" s="46">
        <v>33.509220050453195</v>
      </c>
      <c r="G37" s="46">
        <v>116.56063485163945</v>
      </c>
      <c r="H37" s="47">
        <f t="shared" si="1"/>
        <v>42.223788063035478</v>
      </c>
      <c r="I37" s="50"/>
      <c r="J37" s="50"/>
    </row>
    <row r="38" spans="2:10" x14ac:dyDescent="0.25">
      <c r="B38" s="42" t="s">
        <v>221</v>
      </c>
      <c r="C38" s="46">
        <v>7.8220407700407035</v>
      </c>
      <c r="D38" s="46">
        <v>12.809965095310655</v>
      </c>
      <c r="E38" s="46">
        <v>15.540167765240707</v>
      </c>
      <c r="F38" s="46">
        <v>41.79808079407055</v>
      </c>
      <c r="G38" s="46">
        <v>112.56143872110445</v>
      </c>
      <c r="H38" s="47">
        <f t="shared" si="1"/>
        <v>38.78297961579991</v>
      </c>
      <c r="I38" s="50"/>
      <c r="J38" s="50"/>
    </row>
    <row r="39" spans="2:10" x14ac:dyDescent="0.25">
      <c r="B39" s="42" t="s">
        <v>222</v>
      </c>
      <c r="C39" s="46">
        <v>1.6499530654364896</v>
      </c>
      <c r="D39" s="46">
        <v>5.7228190322597277</v>
      </c>
      <c r="E39" s="46">
        <v>10.024865154379928</v>
      </c>
      <c r="F39" s="46">
        <v>11.930327027573163</v>
      </c>
      <c r="G39" s="46">
        <v>73.784260048751705</v>
      </c>
      <c r="H39" s="47">
        <f t="shared" si="1"/>
        <v>20.988526870718328</v>
      </c>
      <c r="I39" s="50"/>
      <c r="J39" s="50"/>
    </row>
    <row r="46" spans="2:10" ht="18.75" x14ac:dyDescent="0.3">
      <c r="B46" s="31" t="s">
        <v>225</v>
      </c>
      <c r="C46" s="30"/>
      <c r="D46" s="30"/>
      <c r="E46" s="30"/>
      <c r="F46" s="30"/>
      <c r="G46" s="30"/>
    </row>
    <row r="47" spans="2:10" x14ac:dyDescent="0.25">
      <c r="B47" s="29"/>
    </row>
    <row r="48" spans="2:10" ht="30" x14ac:dyDescent="0.25">
      <c r="B48" s="42" t="s">
        <v>2</v>
      </c>
      <c r="C48" s="43" t="s">
        <v>3</v>
      </c>
      <c r="D48" s="43" t="s">
        <v>4</v>
      </c>
      <c r="E48" s="43" t="s">
        <v>26</v>
      </c>
      <c r="F48" s="59" t="s">
        <v>17</v>
      </c>
    </row>
    <row r="49" spans="2:6" x14ac:dyDescent="0.25">
      <c r="B49" s="42" t="s">
        <v>226</v>
      </c>
      <c r="C49" s="46">
        <v>617.46414519999996</v>
      </c>
      <c r="D49" s="46">
        <v>279.20990840000002</v>
      </c>
      <c r="E49" s="46">
        <v>34.769230800000003</v>
      </c>
      <c r="F49" s="47">
        <f>SUM(A49:E49)</f>
        <v>931.44328440000004</v>
      </c>
    </row>
    <row r="50" spans="2:6" x14ac:dyDescent="0.25">
      <c r="B50" s="42" t="s">
        <v>216</v>
      </c>
      <c r="C50" s="46">
        <v>5.0730839636127909</v>
      </c>
      <c r="D50" s="46">
        <v>11.649515769978313</v>
      </c>
      <c r="E50" s="46">
        <v>54.902654872652512</v>
      </c>
      <c r="F50" s="47">
        <f>SUMPRODUCT($C$49:$E$49,C50:E50)/$F$49</f>
        <v>8.9044935981289477</v>
      </c>
    </row>
    <row r="51" spans="2:6" x14ac:dyDescent="0.25">
      <c r="B51" s="42" t="s">
        <v>217</v>
      </c>
      <c r="C51" s="46">
        <v>4.5007595092340917</v>
      </c>
      <c r="D51" s="46">
        <v>12.162154337070081</v>
      </c>
      <c r="E51" s="46">
        <v>31.951769908007279</v>
      </c>
      <c r="F51" s="47">
        <f t="shared" ref="F51:F56" si="2">SUMPRODUCT($C$49:$E$49,C51:E51)/$F$49</f>
        <v>7.82204370995409</v>
      </c>
    </row>
    <row r="52" spans="2:6" x14ac:dyDescent="0.25">
      <c r="B52" s="42" t="s">
        <v>218</v>
      </c>
      <c r="C52" s="46">
        <v>2.6143781076018993</v>
      </c>
      <c r="D52" s="46">
        <v>6.420286336801075</v>
      </c>
      <c r="E52" s="46">
        <v>43.874778765597533</v>
      </c>
      <c r="F52" s="47">
        <f t="shared" si="2"/>
        <v>5.2954213050312049</v>
      </c>
    </row>
    <row r="53" spans="2:6" x14ac:dyDescent="0.25">
      <c r="B53" s="42" t="s">
        <v>219</v>
      </c>
      <c r="C53" s="46">
        <v>1.3277927341585825</v>
      </c>
      <c r="D53" s="46">
        <v>0.85130326986633553</v>
      </c>
      <c r="E53" s="46">
        <v>7.1615044184411456</v>
      </c>
      <c r="F53" s="47">
        <f t="shared" si="2"/>
        <v>1.4027227803157478</v>
      </c>
    </row>
    <row r="54" spans="2:6" x14ac:dyDescent="0.25">
      <c r="B54" s="42" t="s">
        <v>220</v>
      </c>
      <c r="C54" s="46">
        <v>5.9979602818887692</v>
      </c>
      <c r="D54" s="46">
        <v>18.78823556993796</v>
      </c>
      <c r="E54" s="46">
        <v>36.7654867187916</v>
      </c>
      <c r="F54" s="47">
        <f t="shared" si="2"/>
        <v>10.980480309832593</v>
      </c>
    </row>
    <row r="55" spans="2:6" x14ac:dyDescent="0.25">
      <c r="B55" s="42" t="s">
        <v>221</v>
      </c>
      <c r="C55" s="46">
        <v>4.0749501151763381</v>
      </c>
      <c r="D55" s="46">
        <v>11.215952073998817</v>
      </c>
      <c r="E55" s="46">
        <v>63.472787611970986</v>
      </c>
      <c r="F55" s="47">
        <f t="shared" si="2"/>
        <v>8.4327630832183811</v>
      </c>
    </row>
    <row r="56" spans="2:6" x14ac:dyDescent="0.25">
      <c r="B56" s="42" t="s">
        <v>222</v>
      </c>
      <c r="C56" s="46">
        <v>4.7617394604307783</v>
      </c>
      <c r="D56" s="46">
        <v>9.5220729050602682</v>
      </c>
      <c r="E56" s="46">
        <v>30.35398229172214</v>
      </c>
      <c r="F56" s="47">
        <f t="shared" si="2"/>
        <v>7.1440153325990297</v>
      </c>
    </row>
  </sheetData>
  <hyperlinks>
    <hyperlink ref="M3" location="Contenidos!A1" display="Ir a contenidos" xr:uid="{1391F7A6-28F5-4E5F-BC19-F36E784EA825}"/>
  </hyperlink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9EFA5-964C-42CD-9A93-59EA57E2E39C}">
  <dimension ref="B3:M47"/>
  <sheetViews>
    <sheetView showGridLines="0" workbookViewId="0">
      <selection activeCell="M3" sqref="M3"/>
    </sheetView>
  </sheetViews>
  <sheetFormatPr baseColWidth="10" defaultRowHeight="12.75" x14ac:dyDescent="0.2"/>
  <cols>
    <col min="1" max="1" width="1.7109375" style="1" customWidth="1"/>
    <col min="2" max="2" width="32.85546875" style="1" customWidth="1"/>
    <col min="3" max="3" width="10.140625" style="1" customWidth="1"/>
    <col min="4" max="4" width="9.5703125" style="1" customWidth="1"/>
    <col min="5" max="5" width="10.7109375" style="1" customWidth="1"/>
    <col min="6" max="6" width="8.85546875" style="1" customWidth="1"/>
    <col min="7" max="7" width="10.140625" style="1" customWidth="1"/>
    <col min="8" max="8" width="10.85546875" style="1" customWidth="1"/>
    <col min="9" max="9" width="14.140625" style="1" bestFit="1" customWidth="1"/>
    <col min="10" max="16384" width="11.42578125" style="1"/>
  </cols>
  <sheetData>
    <row r="3" spans="2:13" ht="15" x14ac:dyDescent="0.25">
      <c r="M3" s="153" t="s">
        <v>273</v>
      </c>
    </row>
    <row r="12" spans="2:13" ht="21" x14ac:dyDescent="0.35">
      <c r="B12" s="2" t="s">
        <v>227</v>
      </c>
    </row>
    <row r="13" spans="2:13" ht="27.75" customHeight="1" x14ac:dyDescent="0.2"/>
    <row r="14" spans="2:13" ht="27.75" customHeight="1" x14ac:dyDescent="0.2">
      <c r="B14" s="14" t="s">
        <v>1</v>
      </c>
    </row>
    <row r="15" spans="2:13" s="8" customFormat="1" ht="27.75" customHeight="1" x14ac:dyDescent="0.2">
      <c r="B15" s="5" t="s">
        <v>2</v>
      </c>
      <c r="C15" s="15" t="s">
        <v>3</v>
      </c>
      <c r="D15" s="15" t="s">
        <v>4</v>
      </c>
      <c r="E15" s="15" t="s">
        <v>5</v>
      </c>
      <c r="F15" s="15" t="s">
        <v>6</v>
      </c>
      <c r="G15" s="15" t="s">
        <v>7</v>
      </c>
      <c r="H15" s="92" t="s">
        <v>8</v>
      </c>
    </row>
    <row r="16" spans="2:13" ht="27.75" customHeight="1" x14ac:dyDescent="0.2">
      <c r="B16" s="5" t="s">
        <v>9</v>
      </c>
      <c r="C16" s="36">
        <v>1146.6127755999998</v>
      </c>
      <c r="D16" s="36">
        <v>743.07170759999985</v>
      </c>
      <c r="E16" s="36">
        <v>589.27300525999988</v>
      </c>
      <c r="F16" s="36">
        <v>558.55369365999979</v>
      </c>
      <c r="G16" s="36">
        <v>547.4888166300002</v>
      </c>
      <c r="H16" s="37">
        <f>SUM(C16:G16)</f>
        <v>3584.9999987499996</v>
      </c>
    </row>
    <row r="17" spans="2:9" ht="27" customHeight="1" x14ac:dyDescent="0.2">
      <c r="B17" s="5" t="s">
        <v>228</v>
      </c>
      <c r="C17" s="36">
        <v>79890.404198813441</v>
      </c>
      <c r="D17" s="36">
        <v>211591.10366303977</v>
      </c>
      <c r="E17" s="36">
        <v>362248.03545880871</v>
      </c>
      <c r="F17" s="36">
        <v>648359.63677357812</v>
      </c>
      <c r="G17" s="36">
        <v>2088884.1674086594</v>
      </c>
      <c r="H17" s="37">
        <v>548975.76034484804</v>
      </c>
    </row>
    <row r="18" spans="2:9" ht="27.75" customHeight="1" x14ac:dyDescent="0.2">
      <c r="B18" s="5" t="s">
        <v>229</v>
      </c>
      <c r="C18" s="36">
        <v>26.859580174906256</v>
      </c>
      <c r="D18" s="36">
        <v>53.184818134233062</v>
      </c>
      <c r="E18" s="36">
        <v>81.670308904300995</v>
      </c>
      <c r="F18" s="36">
        <v>133.31341949896597</v>
      </c>
      <c r="G18" s="36">
        <v>369.39888845125944</v>
      </c>
      <c r="H18" s="37">
        <v>110.22266194971769</v>
      </c>
      <c r="I18" s="11"/>
    </row>
    <row r="19" spans="2:9" ht="27.75" customHeight="1" x14ac:dyDescent="0.2">
      <c r="B19" s="5" t="s">
        <v>230</v>
      </c>
      <c r="C19" s="36">
        <v>31.182731205228691</v>
      </c>
      <c r="D19" s="36">
        <v>57.164847224895198</v>
      </c>
      <c r="E19" s="36">
        <v>88.821277741301714</v>
      </c>
      <c r="F19" s="36">
        <v>143.30924588995885</v>
      </c>
      <c r="G19" s="36">
        <v>357.33655085960089</v>
      </c>
      <c r="H19" s="37">
        <v>113.32099135945545</v>
      </c>
    </row>
    <row r="20" spans="2:9" ht="27.75" customHeight="1" x14ac:dyDescent="0.2">
      <c r="B20" s="5" t="s">
        <v>231</v>
      </c>
      <c r="C20" s="126">
        <v>0.94301669570158397</v>
      </c>
      <c r="D20" s="126">
        <v>0.97616899904767573</v>
      </c>
      <c r="E20" s="126">
        <v>1.010246137501754</v>
      </c>
      <c r="F20" s="126">
        <v>1.0283116717730036</v>
      </c>
      <c r="G20" s="126">
        <v>1.0791365506982709</v>
      </c>
      <c r="H20" s="127">
        <v>0.99501584666451481</v>
      </c>
    </row>
    <row r="21" spans="2:9" ht="27.75" customHeight="1" x14ac:dyDescent="0.2">
      <c r="B21" s="5" t="s">
        <v>232</v>
      </c>
      <c r="C21" s="36">
        <v>2869.8477718587023</v>
      </c>
      <c r="D21" s="36">
        <v>3056.6357509000954</v>
      </c>
      <c r="E21" s="36">
        <v>2998.4361123656381</v>
      </c>
      <c r="F21" s="36">
        <v>3120.8962243148303</v>
      </c>
      <c r="G21" s="36">
        <v>3073.8880803113148</v>
      </c>
      <c r="H21" s="37">
        <v>2999.8951581308438</v>
      </c>
    </row>
    <row r="22" spans="2:9" ht="27.75" customHeight="1" x14ac:dyDescent="0.2">
      <c r="B22" s="5" t="s">
        <v>233</v>
      </c>
      <c r="C22" s="36">
        <v>611.87845763700159</v>
      </c>
      <c r="D22" s="36">
        <v>1043.5755851837644</v>
      </c>
      <c r="E22" s="36">
        <v>1225.0241607874564</v>
      </c>
      <c r="F22" s="36">
        <v>1250.1034348861217</v>
      </c>
      <c r="G22" s="36">
        <v>1553.4746802769757</v>
      </c>
      <c r="H22" s="37">
        <v>1044.8305055906387</v>
      </c>
    </row>
    <row r="23" spans="2:9" ht="27.75" customHeight="1" x14ac:dyDescent="0.2">
      <c r="B23" s="5" t="s">
        <v>234</v>
      </c>
      <c r="C23" s="36">
        <v>593.5353900431445</v>
      </c>
      <c r="D23" s="36">
        <v>797.65044618778586</v>
      </c>
      <c r="E23" s="36">
        <v>1016.3529434878365</v>
      </c>
      <c r="F23" s="36">
        <v>1142.3952071114245</v>
      </c>
      <c r="G23" s="36">
        <v>1647.3615809888975</v>
      </c>
      <c r="H23" s="37">
        <v>951.04613126183585</v>
      </c>
    </row>
    <row r="24" spans="2:9" ht="27" customHeight="1" x14ac:dyDescent="0.2"/>
    <row r="25" spans="2:9" ht="27" customHeight="1" x14ac:dyDescent="0.2"/>
    <row r="26" spans="2:9" ht="27" customHeight="1" x14ac:dyDescent="0.2">
      <c r="B26" s="14" t="s">
        <v>235</v>
      </c>
    </row>
    <row r="27" spans="2:9" ht="27" customHeight="1" x14ac:dyDescent="0.2">
      <c r="B27" s="5" t="s">
        <v>2</v>
      </c>
      <c r="C27" s="15" t="s">
        <v>3</v>
      </c>
      <c r="D27" s="15" t="s">
        <v>4</v>
      </c>
      <c r="E27" s="15" t="s">
        <v>5</v>
      </c>
      <c r="F27" s="15" t="s">
        <v>6</v>
      </c>
      <c r="G27" s="15" t="s">
        <v>7</v>
      </c>
      <c r="H27" s="92" t="s">
        <v>17</v>
      </c>
    </row>
    <row r="28" spans="2:9" ht="27" customHeight="1" x14ac:dyDescent="0.2">
      <c r="B28" s="5" t="s">
        <v>18</v>
      </c>
      <c r="C28" s="36">
        <v>529.14863039999989</v>
      </c>
      <c r="D28" s="36">
        <v>463.86179919999989</v>
      </c>
      <c r="E28" s="36">
        <v>564.50377445999993</v>
      </c>
      <c r="F28" s="36">
        <v>555.55369365999979</v>
      </c>
      <c r="G28" s="36">
        <v>540.4888166300002</v>
      </c>
      <c r="H28" s="37">
        <f>SUM(C28:G28)</f>
        <v>2653.5567143499998</v>
      </c>
    </row>
    <row r="29" spans="2:9" ht="27" customHeight="1" x14ac:dyDescent="0.2">
      <c r="B29" s="5" t="s">
        <v>228</v>
      </c>
      <c r="C29" s="36">
        <v>92506.662670342979</v>
      </c>
      <c r="D29" s="36">
        <v>211069.42987885259</v>
      </c>
      <c r="E29" s="36">
        <v>360363.57185836282</v>
      </c>
      <c r="F29" s="36">
        <v>647851.08990780544</v>
      </c>
      <c r="G29" s="36">
        <v>2095009.6876229416</v>
      </c>
      <c r="H29" s="37">
        <v>694361.94022690132</v>
      </c>
    </row>
    <row r="30" spans="2:9" ht="27" customHeight="1" x14ac:dyDescent="0.2">
      <c r="B30" s="5" t="s">
        <v>229</v>
      </c>
      <c r="C30" s="36">
        <v>28.272195629592993</v>
      </c>
      <c r="D30" s="36">
        <v>57.181050491212773</v>
      </c>
      <c r="E30" s="36">
        <v>80.969058494734213</v>
      </c>
      <c r="F30" s="36">
        <v>133.42761234696766</v>
      </c>
      <c r="G30" s="36">
        <v>370.19778050207208</v>
      </c>
      <c r="H30" s="37">
        <v>136.19667479324522</v>
      </c>
      <c r="I30" s="11"/>
    </row>
    <row r="31" spans="2:9" ht="27" customHeight="1" x14ac:dyDescent="0.2">
      <c r="B31" s="5" t="s">
        <v>230</v>
      </c>
      <c r="C31" s="36">
        <v>31.66179497437475</v>
      </c>
      <c r="D31" s="36">
        <v>57.450801914968295</v>
      </c>
      <c r="E31" s="36">
        <v>87.955773059526706</v>
      </c>
      <c r="F31" s="36">
        <v>143.37391603450092</v>
      </c>
      <c r="G31" s="36">
        <v>358.87951683846603</v>
      </c>
      <c r="H31" s="37">
        <v>138.18309052126628</v>
      </c>
    </row>
    <row r="32" spans="2:9" ht="27" customHeight="1" x14ac:dyDescent="0.2">
      <c r="B32" s="5" t="s">
        <v>231</v>
      </c>
      <c r="C32" s="126">
        <v>0.94078472279455239</v>
      </c>
      <c r="D32" s="126">
        <v>1.0463608896989154</v>
      </c>
      <c r="E32" s="126">
        <v>1.0150139651182275</v>
      </c>
      <c r="F32" s="126">
        <v>1.0289029228204702</v>
      </c>
      <c r="G32" s="126">
        <v>1.076301930977148</v>
      </c>
      <c r="H32" s="127">
        <v>1.0210827484724365</v>
      </c>
    </row>
    <row r="33" spans="2:8" ht="27" customHeight="1" x14ac:dyDescent="0.2">
      <c r="B33" s="5" t="s">
        <v>232</v>
      </c>
      <c r="C33" s="36">
        <v>2954.293232747772</v>
      </c>
      <c r="D33" s="36">
        <v>3339.3997275787201</v>
      </c>
      <c r="E33" s="36">
        <v>3029.1244863189995</v>
      </c>
      <c r="F33" s="36">
        <v>3121.6620493934588</v>
      </c>
      <c r="G33" s="36">
        <v>3065.1468457254232</v>
      </c>
      <c r="H33" s="37">
        <v>3095.1953402193594</v>
      </c>
    </row>
    <row r="34" spans="2:8" ht="27" customHeight="1" x14ac:dyDescent="0.2">
      <c r="B34" s="5" t="s">
        <v>233</v>
      </c>
      <c r="C34" s="36">
        <v>687.67002677909238</v>
      </c>
      <c r="D34" s="36">
        <v>902.64635346098646</v>
      </c>
      <c r="E34" s="36">
        <v>1217.8294199396787</v>
      </c>
      <c r="F34" s="36">
        <v>1249.114720549831</v>
      </c>
      <c r="G34" s="36">
        <v>1544.1331711926139</v>
      </c>
      <c r="H34" s="37">
        <v>1129.4255988318732</v>
      </c>
    </row>
    <row r="35" spans="2:8" ht="27" customHeight="1" x14ac:dyDescent="0.2">
      <c r="B35" s="5" t="s">
        <v>234</v>
      </c>
      <c r="C35" s="36">
        <v>584.47065676833017</v>
      </c>
      <c r="D35" s="36">
        <v>820.20451971757791</v>
      </c>
      <c r="E35" s="36">
        <v>1028.8105870766499</v>
      </c>
      <c r="F35" s="36">
        <v>1141.4248770734853</v>
      </c>
      <c r="G35" s="36">
        <v>1652.9102709302576</v>
      </c>
      <c r="H35" s="37">
        <v>1053.5667564240459</v>
      </c>
    </row>
    <row r="36" spans="2:8" ht="27" customHeight="1" x14ac:dyDescent="0.2"/>
    <row r="37" spans="2:8" ht="27" customHeight="1" x14ac:dyDescent="0.2"/>
    <row r="38" spans="2:8" ht="27" customHeight="1" x14ac:dyDescent="0.2">
      <c r="B38" s="14" t="s">
        <v>236</v>
      </c>
    </row>
    <row r="39" spans="2:8" ht="27" customHeight="1" x14ac:dyDescent="0.2">
      <c r="B39" s="5" t="s">
        <v>2</v>
      </c>
      <c r="C39" s="15" t="s">
        <v>3</v>
      </c>
      <c r="D39" s="15" t="s">
        <v>4</v>
      </c>
      <c r="E39" s="15" t="s">
        <v>26</v>
      </c>
      <c r="F39" s="92" t="s">
        <v>17</v>
      </c>
    </row>
    <row r="40" spans="2:8" ht="27" customHeight="1" x14ac:dyDescent="0.2">
      <c r="B40" s="5" t="s">
        <v>27</v>
      </c>
      <c r="C40" s="36">
        <v>617.46414519999996</v>
      </c>
      <c r="D40" s="36">
        <v>279.20990840000002</v>
      </c>
      <c r="E40" s="36">
        <v>34.769230800000003</v>
      </c>
      <c r="F40" s="37">
        <f>SUM(A40:E40)</f>
        <v>931.44328440000004</v>
      </c>
    </row>
    <row r="41" spans="2:8" ht="27" customHeight="1" x14ac:dyDescent="0.2">
      <c r="B41" s="5" t="s">
        <v>228</v>
      </c>
      <c r="C41" s="36">
        <v>69078.641373589169</v>
      </c>
      <c r="D41" s="36">
        <v>212457.77971159134</v>
      </c>
      <c r="E41" s="36">
        <v>678053.82719050534</v>
      </c>
      <c r="F41" s="37">
        <v>134790.07640572067</v>
      </c>
    </row>
    <row r="42" spans="2:8" ht="27" customHeight="1" x14ac:dyDescent="0.2">
      <c r="B42" s="5" t="s">
        <v>229</v>
      </c>
      <c r="C42" s="36">
        <v>25.649010235031859</v>
      </c>
      <c r="D42" s="36">
        <v>46.545728777582305</v>
      </c>
      <c r="E42" s="36">
        <v>141.19579642239307</v>
      </c>
      <c r="F42" s="37">
        <v>36.226190737888793</v>
      </c>
    </row>
    <row r="43" spans="2:8" ht="27" customHeight="1" x14ac:dyDescent="0.2">
      <c r="B43" s="5" t="s">
        <v>230</v>
      </c>
      <c r="C43" s="36">
        <v>30.772187630693217</v>
      </c>
      <c r="D43" s="36">
        <v>56.689780069194704</v>
      </c>
      <c r="E43" s="36">
        <v>136.61548670211022</v>
      </c>
      <c r="F43" s="37">
        <v>42.492212765430288</v>
      </c>
    </row>
    <row r="44" spans="2:8" ht="27" customHeight="1" x14ac:dyDescent="0.2">
      <c r="B44" s="5" t="s">
        <v>231</v>
      </c>
      <c r="C44" s="126">
        <v>0.94492943090414871</v>
      </c>
      <c r="D44" s="126">
        <v>0.85955660204030071</v>
      </c>
      <c r="E44" s="126">
        <v>0.98288232722961877</v>
      </c>
      <c r="F44" s="127">
        <v>0.92075474727909035</v>
      </c>
    </row>
    <row r="45" spans="2:8" ht="27" customHeight="1" x14ac:dyDescent="0.2">
      <c r="B45" s="5" t="s">
        <v>232</v>
      </c>
      <c r="C45" s="36">
        <v>2797.4804930129421</v>
      </c>
      <c r="D45" s="36">
        <v>2586.8694459622825</v>
      </c>
      <c r="E45" s="36">
        <v>2648.6245246531066</v>
      </c>
      <c r="F45" s="37">
        <v>2728.7910733279668</v>
      </c>
    </row>
    <row r="46" spans="2:8" ht="27" customHeight="1" x14ac:dyDescent="0.2">
      <c r="B46" s="5" t="s">
        <v>233</v>
      </c>
      <c r="C46" s="36">
        <v>546.92730975388974</v>
      </c>
      <c r="D46" s="36">
        <v>1277.7065562564283</v>
      </c>
      <c r="E46" s="36">
        <v>1570.1052404772984</v>
      </c>
      <c r="F46" s="37">
        <v>804.17959780246872</v>
      </c>
    </row>
    <row r="47" spans="2:8" ht="25.5" x14ac:dyDescent="0.2">
      <c r="B47" s="5" t="s">
        <v>234</v>
      </c>
      <c r="C47" s="36">
        <v>601.30360012399956</v>
      </c>
      <c r="D47" s="36">
        <v>760.18052548629544</v>
      </c>
      <c r="E47" s="36">
        <v>881.87187301611345</v>
      </c>
      <c r="F47" s="37">
        <v>659.40177498762807</v>
      </c>
    </row>
  </sheetData>
  <hyperlinks>
    <hyperlink ref="M3" location="Contenidos!A1" display="Ir a contenidos" xr:uid="{CC1896F6-A057-4439-8E11-8CA68035C01A}"/>
  </hyperlinks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AA61F-1E9D-4189-B2D8-810C143B74AA}">
  <dimension ref="B3:M37"/>
  <sheetViews>
    <sheetView showGridLines="0" workbookViewId="0">
      <selection activeCell="M3" sqref="M3"/>
    </sheetView>
  </sheetViews>
  <sheetFormatPr baseColWidth="10" defaultRowHeight="15" x14ac:dyDescent="0.25"/>
  <cols>
    <col min="1" max="1" width="12.5703125" style="129" customWidth="1"/>
    <col min="2" max="2" width="27.140625" style="129" customWidth="1"/>
    <col min="3" max="6" width="13.85546875" style="129" customWidth="1"/>
    <col min="7" max="7" width="18.5703125" style="129" customWidth="1"/>
    <col min="8" max="8" width="13.85546875" style="129" customWidth="1"/>
    <col min="9" max="9" width="14.140625" style="129" bestFit="1" customWidth="1"/>
    <col min="10" max="16384" width="11.42578125" style="129"/>
  </cols>
  <sheetData>
    <row r="3" spans="2:13" x14ac:dyDescent="0.25">
      <c r="M3" s="153" t="s">
        <v>273</v>
      </c>
    </row>
    <row r="13" spans="2:13" ht="23.25" x14ac:dyDescent="0.35">
      <c r="B13" s="128" t="s">
        <v>239</v>
      </c>
    </row>
    <row r="14" spans="2:13" ht="27.75" customHeight="1" x14ac:dyDescent="0.25"/>
    <row r="15" spans="2:13" ht="27.75" customHeight="1" x14ac:dyDescent="0.25">
      <c r="B15" s="130" t="s">
        <v>240</v>
      </c>
      <c r="C15" s="131"/>
      <c r="D15" s="131"/>
      <c r="E15" s="131"/>
      <c r="F15" s="131"/>
      <c r="G15" s="131"/>
      <c r="H15" s="131"/>
    </row>
    <row r="16" spans="2:13" ht="27.75" customHeight="1" thickBot="1" x14ac:dyDescent="0.3"/>
    <row r="17" spans="2:9" s="135" customFormat="1" ht="31.5" customHeight="1" thickBot="1" x14ac:dyDescent="0.3">
      <c r="B17" s="132" t="s">
        <v>2</v>
      </c>
      <c r="C17" s="133" t="s">
        <v>3</v>
      </c>
      <c r="D17" s="133" t="s">
        <v>4</v>
      </c>
      <c r="E17" s="133" t="s">
        <v>5</v>
      </c>
      <c r="F17" s="133" t="s">
        <v>6</v>
      </c>
      <c r="G17" s="133" t="s">
        <v>7</v>
      </c>
      <c r="H17" s="134" t="s">
        <v>190</v>
      </c>
    </row>
    <row r="18" spans="2:9" ht="27.75" customHeight="1" thickBot="1" x14ac:dyDescent="0.3">
      <c r="B18" s="136" t="s">
        <v>9</v>
      </c>
      <c r="C18" s="137">
        <v>1146.6127755999998</v>
      </c>
      <c r="D18" s="137">
        <v>743.07170759999985</v>
      </c>
      <c r="E18" s="137">
        <v>589.27300525999988</v>
      </c>
      <c r="F18" s="137">
        <v>558.55369365999979</v>
      </c>
      <c r="G18" s="137">
        <v>547.4888166300002</v>
      </c>
      <c r="H18" s="138">
        <f>SUM(C18:G18)</f>
        <v>3584.9999987499996</v>
      </c>
    </row>
    <row r="19" spans="2:9" ht="27.75" customHeight="1" thickBot="1" x14ac:dyDescent="0.3">
      <c r="B19" s="139" t="s">
        <v>241</v>
      </c>
      <c r="C19" s="140">
        <v>0</v>
      </c>
      <c r="D19" s="140">
        <v>0</v>
      </c>
      <c r="E19" s="140">
        <v>0</v>
      </c>
      <c r="F19" s="140">
        <v>0</v>
      </c>
      <c r="G19" s="140">
        <v>5.6885245900000001</v>
      </c>
      <c r="H19" s="141">
        <f>ROUND(SUM(C19:G19),0)</f>
        <v>6</v>
      </c>
    </row>
    <row r="20" spans="2:9" ht="27.75" customHeight="1" thickBot="1" x14ac:dyDescent="0.3">
      <c r="B20" s="142" t="s">
        <v>242</v>
      </c>
      <c r="C20" s="143">
        <v>56.542372800000003</v>
      </c>
      <c r="D20" s="143">
        <v>104.0808344</v>
      </c>
      <c r="E20" s="143">
        <v>23.769230799999999</v>
      </c>
      <c r="F20" s="143">
        <v>182.28353363500003</v>
      </c>
      <c r="G20" s="143">
        <v>194.71570318499982</v>
      </c>
      <c r="H20" s="144">
        <f t="shared" ref="H20" si="0">ROUND(SUM(C20:G20),0)</f>
        <v>561</v>
      </c>
    </row>
    <row r="21" spans="2:9" ht="27.75" customHeight="1" thickBot="1" x14ac:dyDescent="0.3">
      <c r="B21" s="132" t="s">
        <v>243</v>
      </c>
      <c r="C21" s="145">
        <v>28.271186400000001</v>
      </c>
      <c r="D21" s="145">
        <v>84.8135592</v>
      </c>
      <c r="E21" s="145">
        <v>52.0404172</v>
      </c>
      <c r="F21" s="145">
        <v>43.060861514999999</v>
      </c>
      <c r="G21" s="145">
        <v>41.131147540000001</v>
      </c>
      <c r="H21" s="146">
        <f>ROUND(SUM(C21:G21),0)</f>
        <v>249</v>
      </c>
    </row>
    <row r="22" spans="2:9" ht="27" customHeight="1" x14ac:dyDescent="0.25">
      <c r="C22" s="147"/>
      <c r="D22" s="147"/>
      <c r="E22" s="147"/>
      <c r="F22" s="147"/>
      <c r="G22" s="147"/>
      <c r="H22" s="147"/>
    </row>
    <row r="23" spans="2:9" ht="27" customHeight="1" x14ac:dyDescent="0.25">
      <c r="B23" s="130" t="s">
        <v>244</v>
      </c>
      <c r="C23" s="131"/>
      <c r="D23" s="131"/>
      <c r="E23" s="131"/>
      <c r="F23" s="131"/>
      <c r="G23" s="131"/>
    </row>
    <row r="24" spans="2:9" ht="27" customHeight="1" thickBot="1" x14ac:dyDescent="0.3">
      <c r="C24" s="147"/>
      <c r="D24" s="147"/>
      <c r="E24" s="147"/>
      <c r="F24" s="147"/>
      <c r="G24" s="147"/>
      <c r="H24" s="147"/>
    </row>
    <row r="25" spans="2:9" ht="35.25" customHeight="1" thickBot="1" x14ac:dyDescent="0.3">
      <c r="B25" s="132" t="s">
        <v>2</v>
      </c>
      <c r="C25" s="133" t="s">
        <v>3</v>
      </c>
      <c r="D25" s="133" t="s">
        <v>4</v>
      </c>
      <c r="E25" s="133" t="s">
        <v>5</v>
      </c>
      <c r="F25" s="133" t="s">
        <v>6</v>
      </c>
      <c r="G25" s="133" t="s">
        <v>7</v>
      </c>
      <c r="H25" s="134" t="s">
        <v>17</v>
      </c>
    </row>
    <row r="26" spans="2:9" ht="27" customHeight="1" thickBot="1" x14ac:dyDescent="0.3">
      <c r="B26" s="136" t="s">
        <v>18</v>
      </c>
      <c r="C26" s="137">
        <v>529.14863039999989</v>
      </c>
      <c r="D26" s="137">
        <v>463.86179919999989</v>
      </c>
      <c r="E26" s="137">
        <v>564.50377445999993</v>
      </c>
      <c r="F26" s="137">
        <v>555.55369365999979</v>
      </c>
      <c r="G26" s="137">
        <v>540.4888166300002</v>
      </c>
      <c r="H26" s="138">
        <f>SUM(C26:G26)</f>
        <v>2653.5567143499998</v>
      </c>
    </row>
    <row r="27" spans="2:9" ht="27" customHeight="1" thickBot="1" x14ac:dyDescent="0.3">
      <c r="B27" s="139" t="s">
        <v>241</v>
      </c>
      <c r="C27" s="140">
        <v>0</v>
      </c>
      <c r="D27" s="140">
        <v>0</v>
      </c>
      <c r="E27" s="140">
        <v>0</v>
      </c>
      <c r="F27" s="140">
        <v>0</v>
      </c>
      <c r="G27" s="140">
        <v>5.6885245900000001</v>
      </c>
      <c r="H27" s="141">
        <f>ROUND(SUM(C27:G27),0)</f>
        <v>6</v>
      </c>
    </row>
    <row r="28" spans="2:9" ht="27" customHeight="1" thickBot="1" x14ac:dyDescent="0.3">
      <c r="B28" s="142" t="s">
        <v>242</v>
      </c>
      <c r="C28" s="143">
        <v>28.271186400000001</v>
      </c>
      <c r="D28" s="143">
        <v>104.0808344</v>
      </c>
      <c r="E28" s="143">
        <v>23.769230799999999</v>
      </c>
      <c r="F28" s="143">
        <v>182.28353363500003</v>
      </c>
      <c r="G28" s="143">
        <v>191.71570318499982</v>
      </c>
      <c r="H28" s="144">
        <f t="shared" ref="H28" si="1">ROUND(SUM(C28:G28),0)</f>
        <v>530</v>
      </c>
    </row>
    <row r="29" spans="2:9" ht="27" customHeight="1" thickBot="1" x14ac:dyDescent="0.3">
      <c r="B29" s="132" t="s">
        <v>243</v>
      </c>
      <c r="C29" s="145">
        <v>28.271186400000001</v>
      </c>
      <c r="D29" s="145">
        <v>28.271186400000001</v>
      </c>
      <c r="E29" s="145">
        <v>52.0404172</v>
      </c>
      <c r="F29" s="145">
        <v>42.060861514999999</v>
      </c>
      <c r="G29" s="145">
        <v>41.131147540000001</v>
      </c>
      <c r="H29" s="146">
        <f>ROUND(SUM(C29:G29),0)</f>
        <v>192</v>
      </c>
    </row>
    <row r="30" spans="2:9" ht="27" customHeight="1" x14ac:dyDescent="0.25">
      <c r="B30" s="148"/>
      <c r="C30" s="149"/>
      <c r="D30" s="149"/>
      <c r="E30" s="149"/>
      <c r="F30" s="149"/>
      <c r="G30" s="149"/>
      <c r="H30" s="149"/>
      <c r="I30" s="150"/>
    </row>
    <row r="31" spans="2:9" ht="27" customHeight="1" x14ac:dyDescent="0.25">
      <c r="B31" s="130" t="s">
        <v>245</v>
      </c>
      <c r="C31" s="131"/>
      <c r="D31" s="131"/>
      <c r="E31" s="131"/>
      <c r="F31" s="131"/>
      <c r="G31" s="131"/>
    </row>
    <row r="32" spans="2:9" ht="27" customHeight="1" thickBot="1" x14ac:dyDescent="0.3">
      <c r="C32" s="147"/>
      <c r="D32" s="147"/>
      <c r="E32" s="147"/>
      <c r="F32" s="147"/>
      <c r="G32" s="147"/>
      <c r="H32" s="147"/>
    </row>
    <row r="33" spans="2:8" ht="31.5" customHeight="1" thickBot="1" x14ac:dyDescent="0.3">
      <c r="B33" s="132" t="s">
        <v>2</v>
      </c>
      <c r="C33" s="133" t="s">
        <v>3</v>
      </c>
      <c r="D33" s="133" t="s">
        <v>4</v>
      </c>
      <c r="E33" s="133" t="s">
        <v>26</v>
      </c>
      <c r="F33" s="134" t="s">
        <v>17</v>
      </c>
      <c r="G33" s="147"/>
      <c r="H33" s="147"/>
    </row>
    <row r="34" spans="2:8" ht="27" customHeight="1" thickBot="1" x14ac:dyDescent="0.3">
      <c r="B34" s="132" t="s">
        <v>27</v>
      </c>
      <c r="C34" s="145">
        <v>617.46414519999996</v>
      </c>
      <c r="D34" s="145">
        <v>279.20990840000002</v>
      </c>
      <c r="E34" s="145">
        <v>34.769230800000003</v>
      </c>
      <c r="F34" s="146">
        <f>SUM(A34:E34)</f>
        <v>931.44328440000004</v>
      </c>
      <c r="G34" s="147"/>
      <c r="H34" s="147"/>
    </row>
    <row r="35" spans="2:8" ht="27" customHeight="1" thickBot="1" x14ac:dyDescent="0.3">
      <c r="B35" s="139" t="s">
        <v>241</v>
      </c>
      <c r="C35" s="140">
        <v>0</v>
      </c>
      <c r="D35" s="140">
        <v>0</v>
      </c>
      <c r="E35" s="140">
        <v>0</v>
      </c>
      <c r="F35" s="141">
        <f>ROUND(SUM(A35:E35),0)</f>
        <v>0</v>
      </c>
      <c r="G35" s="147"/>
      <c r="H35" s="147"/>
    </row>
    <row r="36" spans="2:8" ht="27" customHeight="1" thickBot="1" x14ac:dyDescent="0.3">
      <c r="B36" s="132" t="s">
        <v>242</v>
      </c>
      <c r="C36" s="145">
        <v>28.271186400000001</v>
      </c>
      <c r="D36" s="145">
        <v>0</v>
      </c>
      <c r="E36" s="145">
        <v>3</v>
      </c>
      <c r="F36" s="146">
        <f t="shared" ref="F36" si="2">ROUND(SUM(A36:E36),0)</f>
        <v>31</v>
      </c>
      <c r="G36" s="147"/>
      <c r="H36" s="147"/>
    </row>
    <row r="37" spans="2:8" ht="30.75" thickBot="1" x14ac:dyDescent="0.3">
      <c r="B37" s="136" t="s">
        <v>243</v>
      </c>
      <c r="C37" s="137">
        <v>0</v>
      </c>
      <c r="D37" s="137">
        <v>56.542372800000003</v>
      </c>
      <c r="E37" s="137">
        <v>1</v>
      </c>
      <c r="F37" s="138">
        <f>ROUND(SUM(A37:E37),0)</f>
        <v>58</v>
      </c>
      <c r="G37" s="147"/>
      <c r="H37" s="147"/>
    </row>
  </sheetData>
  <hyperlinks>
    <hyperlink ref="M3" location="Contenidos!A1" display="Ir a contenidos" xr:uid="{3D02CFDD-CCD1-4DD8-9CB5-87FE2AFA1540}"/>
  </hyperlink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B318E-ACA5-4A99-BD46-6156749A7461}">
  <dimension ref="B13:I121"/>
  <sheetViews>
    <sheetView showGridLines="0" workbookViewId="0"/>
  </sheetViews>
  <sheetFormatPr baseColWidth="10" defaultRowHeight="12.75" x14ac:dyDescent="0.2"/>
  <cols>
    <col min="1" max="1" width="8" style="1" customWidth="1"/>
    <col min="2" max="2" width="38.28515625" style="1" customWidth="1"/>
    <col min="3" max="3" width="10.140625" style="1" customWidth="1"/>
    <col min="4" max="4" width="9.5703125" style="1" customWidth="1"/>
    <col min="5" max="5" width="10.7109375" style="1" customWidth="1"/>
    <col min="6" max="6" width="8.85546875" style="1" customWidth="1"/>
    <col min="7" max="7" width="10.140625" style="1" customWidth="1"/>
    <col min="8" max="8" width="10.85546875" style="1" customWidth="1"/>
    <col min="9" max="9" width="14.140625" style="1" bestFit="1" customWidth="1"/>
    <col min="10" max="16384" width="11.42578125" style="1"/>
  </cols>
  <sheetData>
    <row r="13" spans="2:2" ht="21" x14ac:dyDescent="0.35">
      <c r="B13" s="2" t="s">
        <v>246</v>
      </c>
    </row>
    <row r="14" spans="2:2" ht="27.75" customHeight="1" x14ac:dyDescent="0.2"/>
    <row r="15" spans="2:2" ht="27.75" customHeight="1" x14ac:dyDescent="0.25">
      <c r="B15" s="29" t="s">
        <v>247</v>
      </c>
    </row>
    <row r="16" spans="2:2" ht="27.75" customHeight="1" thickBot="1" x14ac:dyDescent="0.25"/>
    <row r="17" spans="2:9" s="8" customFormat="1" ht="27.75" customHeight="1" thickBot="1" x14ac:dyDescent="0.25">
      <c r="B17" s="64" t="s">
        <v>2</v>
      </c>
      <c r="C17" s="65" t="s">
        <v>3</v>
      </c>
      <c r="D17" s="65" t="s">
        <v>4</v>
      </c>
      <c r="E17" s="65" t="s">
        <v>5</v>
      </c>
      <c r="F17" s="65" t="s">
        <v>6</v>
      </c>
      <c r="G17" s="65" t="s">
        <v>7</v>
      </c>
      <c r="H17" s="66" t="s">
        <v>8</v>
      </c>
    </row>
    <row r="18" spans="2:9" ht="27.75" customHeight="1" thickBot="1" x14ac:dyDescent="0.25">
      <c r="B18" s="64" t="s">
        <v>9</v>
      </c>
      <c r="C18" s="67">
        <v>1146.6127755999998</v>
      </c>
      <c r="D18" s="67">
        <v>743.07170759999985</v>
      </c>
      <c r="E18" s="67">
        <v>589.27300525999988</v>
      </c>
      <c r="F18" s="67">
        <v>558.55369365999979</v>
      </c>
      <c r="G18" s="67">
        <v>547.4888166300002</v>
      </c>
      <c r="H18" s="151">
        <f>SUM(C18:G18)</f>
        <v>3584.9999987499996</v>
      </c>
    </row>
    <row r="19" spans="2:9" ht="5.25" customHeight="1" x14ac:dyDescent="0.2">
      <c r="B19" s="78"/>
      <c r="C19" s="79"/>
      <c r="D19" s="79"/>
      <c r="E19" s="79"/>
      <c r="F19" s="79"/>
      <c r="G19" s="79"/>
      <c r="H19" s="80"/>
    </row>
    <row r="20" spans="2:9" ht="27.75" customHeight="1" x14ac:dyDescent="0.2">
      <c r="B20" s="81" t="s">
        <v>248</v>
      </c>
      <c r="C20" s="73">
        <v>868.40286720000006</v>
      </c>
      <c r="D20" s="73">
        <v>450.0964795999999</v>
      </c>
      <c r="E20" s="73">
        <v>364.34601685999996</v>
      </c>
      <c r="F20" s="73">
        <v>381.22536019499984</v>
      </c>
      <c r="G20" s="73">
        <v>212.46980154499983</v>
      </c>
      <c r="H20" s="74">
        <f>SUM(C20:G20)</f>
        <v>2276.5405253999998</v>
      </c>
    </row>
    <row r="21" spans="2:9" ht="6" customHeight="1" thickBot="1" x14ac:dyDescent="0.25">
      <c r="B21" s="84"/>
      <c r="C21" s="85"/>
      <c r="D21" s="85"/>
      <c r="E21" s="85"/>
      <c r="F21" s="85"/>
      <c r="G21" s="85"/>
      <c r="H21" s="86"/>
    </row>
    <row r="22" spans="2:9" ht="27" customHeight="1" x14ac:dyDescent="0.2">
      <c r="B22" s="152" t="s">
        <v>249</v>
      </c>
      <c r="C22" s="103"/>
      <c r="D22" s="103"/>
      <c r="E22" s="103"/>
      <c r="F22" s="103"/>
      <c r="G22" s="103"/>
      <c r="H22" s="74"/>
      <c r="I22" s="11"/>
    </row>
    <row r="23" spans="2:9" x14ac:dyDescent="0.2">
      <c r="B23" s="72" t="s">
        <v>250</v>
      </c>
      <c r="C23" s="73">
        <v>528.14863039999977</v>
      </c>
      <c r="D23" s="73">
        <v>260.20208600000001</v>
      </c>
      <c r="E23" s="73">
        <v>216.60512602</v>
      </c>
      <c r="F23" s="73">
        <v>209.89702673000002</v>
      </c>
      <c r="G23" s="73">
        <v>130.13718722499993</v>
      </c>
      <c r="H23" s="74">
        <f>SUM(C23:G23)</f>
        <v>1344.9900563749998</v>
      </c>
    </row>
    <row r="24" spans="2:9" x14ac:dyDescent="0.2">
      <c r="B24" s="72" t="s">
        <v>251</v>
      </c>
      <c r="C24" s="73">
        <v>56.542372800000003</v>
      </c>
      <c r="D24" s="73">
        <v>56.542372800000003</v>
      </c>
      <c r="E24" s="73">
        <v>115.02624722</v>
      </c>
      <c r="F24" s="73">
        <v>46.342105259999997</v>
      </c>
      <c r="G24" s="73">
        <v>133.54446806999991</v>
      </c>
      <c r="H24" s="74">
        <f t="shared" ref="H24:H26" si="0">SUM(C24:G24)</f>
        <v>407.9975661499999</v>
      </c>
    </row>
    <row r="25" spans="2:9" x14ac:dyDescent="0.2">
      <c r="B25" s="72" t="s">
        <v>252</v>
      </c>
      <c r="C25" s="73">
        <v>193.3963492</v>
      </c>
      <c r="D25" s="73">
        <v>188.8943936</v>
      </c>
      <c r="E25" s="73">
        <v>67.487785619999997</v>
      </c>
      <c r="F25" s="73">
        <v>100.37273511000001</v>
      </c>
      <c r="G25" s="73">
        <v>69.885245900000001</v>
      </c>
      <c r="H25" s="74">
        <f t="shared" si="0"/>
        <v>620.03650943000002</v>
      </c>
    </row>
    <row r="26" spans="2:9" x14ac:dyDescent="0.2">
      <c r="B26" s="81" t="s">
        <v>253</v>
      </c>
      <c r="C26" s="73">
        <v>368.52542319999992</v>
      </c>
      <c r="D26" s="73">
        <v>237.43285520000001</v>
      </c>
      <c r="E26" s="73">
        <v>190.15384639999999</v>
      </c>
      <c r="F26" s="73">
        <v>201.94182656000001</v>
      </c>
      <c r="G26" s="73">
        <v>213.92191543499982</v>
      </c>
      <c r="H26" s="74">
        <f t="shared" si="0"/>
        <v>1211.9758667949998</v>
      </c>
    </row>
    <row r="27" spans="2:9" ht="6" customHeight="1" thickBot="1" x14ac:dyDescent="0.25">
      <c r="B27" s="84"/>
      <c r="C27" s="85"/>
      <c r="D27" s="85"/>
      <c r="E27" s="85"/>
      <c r="F27" s="85"/>
      <c r="G27" s="85"/>
      <c r="H27" s="86"/>
    </row>
    <row r="28" spans="2:9" ht="27" customHeight="1" x14ac:dyDescent="0.2">
      <c r="B28" s="152" t="s">
        <v>254</v>
      </c>
      <c r="C28" s="103"/>
      <c r="D28" s="103"/>
      <c r="E28" s="103"/>
      <c r="F28" s="103"/>
      <c r="G28" s="103"/>
      <c r="H28" s="74"/>
      <c r="I28" s="11"/>
    </row>
    <row r="29" spans="2:9" x14ac:dyDescent="0.2">
      <c r="B29" s="72" t="s">
        <v>255</v>
      </c>
      <c r="C29" s="73">
        <v>0</v>
      </c>
      <c r="D29" s="73">
        <v>23.769230799999999</v>
      </c>
      <c r="E29" s="73">
        <v>39.216599219999999</v>
      </c>
      <c r="F29" s="73">
        <v>19.291630715</v>
      </c>
      <c r="G29" s="73">
        <v>23.75409836</v>
      </c>
      <c r="H29" s="74">
        <f>SUM(C29:G29)</f>
        <v>106.03155909499999</v>
      </c>
    </row>
    <row r="30" spans="2:9" x14ac:dyDescent="0.2">
      <c r="B30" s="72" t="s">
        <v>256</v>
      </c>
      <c r="C30" s="73">
        <v>919.44328440000015</v>
      </c>
      <c r="D30" s="73">
        <v>562.18122519999986</v>
      </c>
      <c r="E30" s="73">
        <v>379.16983483999991</v>
      </c>
      <c r="F30" s="73">
        <v>376.90349781499992</v>
      </c>
      <c r="G30" s="73">
        <v>361.1398088699998</v>
      </c>
      <c r="H30" s="74">
        <f t="shared" ref="H30:H32" si="1">SUM(C30:G30)</f>
        <v>2598.8376511249994</v>
      </c>
    </row>
    <row r="31" spans="2:9" x14ac:dyDescent="0.2">
      <c r="B31" s="72" t="s">
        <v>257</v>
      </c>
      <c r="C31" s="73">
        <v>170.6271184</v>
      </c>
      <c r="D31" s="73">
        <v>24.769230799999999</v>
      </c>
      <c r="E31" s="73">
        <v>71.307692399999993</v>
      </c>
      <c r="F31" s="73">
        <v>44.905123809999999</v>
      </c>
      <c r="G31" s="73">
        <v>46.819672130000001</v>
      </c>
      <c r="H31" s="74">
        <f t="shared" si="1"/>
        <v>358.42883754000002</v>
      </c>
    </row>
    <row r="32" spans="2:9" x14ac:dyDescent="0.2">
      <c r="B32" s="81" t="s">
        <v>258</v>
      </c>
      <c r="C32" s="73">
        <v>56.542372800000003</v>
      </c>
      <c r="D32" s="73">
        <v>132.35202079999999</v>
      </c>
      <c r="E32" s="73">
        <v>99.578878799999998</v>
      </c>
      <c r="F32" s="73">
        <v>117.45344132000001</v>
      </c>
      <c r="G32" s="73">
        <v>112.93097497499991</v>
      </c>
      <c r="H32" s="74">
        <f t="shared" si="1"/>
        <v>518.85768869499998</v>
      </c>
    </row>
    <row r="33" spans="2:9" ht="5.25" customHeight="1" x14ac:dyDescent="0.2">
      <c r="B33" s="84"/>
      <c r="C33" s="85"/>
      <c r="D33" s="85"/>
      <c r="E33" s="85"/>
      <c r="F33" s="85"/>
      <c r="G33" s="85"/>
      <c r="H33" s="86"/>
    </row>
    <row r="34" spans="2:9" ht="27.75" customHeight="1" x14ac:dyDescent="0.2">
      <c r="B34" s="81" t="s">
        <v>259</v>
      </c>
      <c r="C34" s="73">
        <v>330.2503256</v>
      </c>
      <c r="D34" s="73">
        <v>289.47327239999998</v>
      </c>
      <c r="E34" s="73">
        <v>326.12941763999999</v>
      </c>
      <c r="F34" s="73">
        <v>314.91766779499994</v>
      </c>
      <c r="G34" s="73">
        <v>348.62212120999988</v>
      </c>
      <c r="H34" s="74">
        <f>SUM(C34:G34)</f>
        <v>1609.3928046449998</v>
      </c>
    </row>
    <row r="35" spans="2:9" ht="6" customHeight="1" x14ac:dyDescent="0.2">
      <c r="B35" s="84"/>
      <c r="C35" s="85"/>
      <c r="D35" s="85"/>
      <c r="E35" s="85"/>
      <c r="F35" s="85"/>
      <c r="G35" s="85"/>
      <c r="H35" s="86"/>
    </row>
    <row r="36" spans="2:9" ht="27.75" customHeight="1" x14ac:dyDescent="0.2">
      <c r="B36" s="81" t="s">
        <v>260</v>
      </c>
      <c r="C36" s="73">
        <v>783.58930799999996</v>
      </c>
      <c r="D36" s="73">
        <v>662.76010399999984</v>
      </c>
      <c r="E36" s="73">
        <v>536.2325880599999</v>
      </c>
      <c r="F36" s="73">
        <v>543.10632523999971</v>
      </c>
      <c r="G36" s="73">
        <v>518.66439903000048</v>
      </c>
      <c r="H36" s="74">
        <f>SUM(C36:G36)</f>
        <v>3044.35272433</v>
      </c>
    </row>
    <row r="37" spans="2:9" ht="6" customHeight="1" thickBot="1" x14ac:dyDescent="0.25">
      <c r="B37" s="84"/>
      <c r="C37" s="85"/>
      <c r="D37" s="85"/>
      <c r="E37" s="85"/>
      <c r="F37" s="85"/>
      <c r="G37" s="85"/>
      <c r="H37" s="86"/>
    </row>
    <row r="38" spans="2:9" ht="27" customHeight="1" x14ac:dyDescent="0.2">
      <c r="B38" s="152" t="s">
        <v>261</v>
      </c>
      <c r="C38" s="103"/>
      <c r="D38" s="103"/>
      <c r="E38" s="103"/>
      <c r="F38" s="103"/>
      <c r="G38" s="103"/>
      <c r="H38" s="74"/>
      <c r="I38" s="11"/>
    </row>
    <row r="39" spans="2:9" ht="25.5" customHeight="1" x14ac:dyDescent="0.2">
      <c r="B39" s="72" t="s">
        <v>262</v>
      </c>
      <c r="C39" s="73">
        <v>0</v>
      </c>
      <c r="D39" s="73">
        <v>0</v>
      </c>
      <c r="E39" s="73">
        <v>28.271186400000001</v>
      </c>
      <c r="F39" s="73">
        <v>18.291630715</v>
      </c>
      <c r="G39" s="73">
        <v>60.508196720000001</v>
      </c>
      <c r="H39" s="74">
        <f t="shared" ref="H39:H47" si="2">SUM(C39:G39)</f>
        <v>107.071013835</v>
      </c>
      <c r="I39" s="11"/>
    </row>
    <row r="40" spans="2:9" ht="25.5" customHeight="1" x14ac:dyDescent="0.2">
      <c r="B40" s="72" t="s">
        <v>263</v>
      </c>
      <c r="C40" s="73">
        <v>0</v>
      </c>
      <c r="D40" s="73">
        <v>0</v>
      </c>
      <c r="E40" s="73">
        <v>0</v>
      </c>
      <c r="F40" s="73">
        <v>30.89473684</v>
      </c>
      <c r="G40" s="73">
        <v>25.598360655</v>
      </c>
      <c r="H40" s="74">
        <f t="shared" si="2"/>
        <v>56.493097495000001</v>
      </c>
      <c r="I40" s="11"/>
    </row>
    <row r="41" spans="2:9" ht="25.5" customHeight="1" x14ac:dyDescent="0.2">
      <c r="B41" s="72" t="s">
        <v>264</v>
      </c>
      <c r="C41" s="73">
        <v>0</v>
      </c>
      <c r="D41" s="73">
        <v>0</v>
      </c>
      <c r="E41" s="73">
        <v>0</v>
      </c>
      <c r="F41" s="73">
        <v>60.352492229999996</v>
      </c>
      <c r="G41" s="73">
        <v>119.53408109999992</v>
      </c>
      <c r="H41" s="74">
        <f t="shared" si="2"/>
        <v>179.88657332999992</v>
      </c>
      <c r="I41" s="11"/>
    </row>
    <row r="42" spans="2:9" ht="25.5" customHeight="1" x14ac:dyDescent="0.2">
      <c r="B42" s="72" t="s">
        <v>265</v>
      </c>
      <c r="C42" s="73">
        <v>1</v>
      </c>
      <c r="D42" s="73">
        <v>23.769230799999999</v>
      </c>
      <c r="E42" s="73">
        <v>39.216599219999999</v>
      </c>
      <c r="F42" s="73">
        <v>54.663967639999996</v>
      </c>
      <c r="G42" s="73">
        <v>89.247195854999973</v>
      </c>
      <c r="H42" s="74">
        <f t="shared" si="2"/>
        <v>207.89699351499996</v>
      </c>
      <c r="I42" s="11"/>
    </row>
    <row r="43" spans="2:9" ht="15" customHeight="1" x14ac:dyDescent="0.2">
      <c r="B43" s="72" t="s">
        <v>266</v>
      </c>
      <c r="C43" s="73">
        <v>28.271186400000001</v>
      </c>
      <c r="D43" s="73">
        <v>23.769230799999999</v>
      </c>
      <c r="E43" s="73">
        <v>0</v>
      </c>
      <c r="F43" s="73">
        <v>127.61956599500002</v>
      </c>
      <c r="G43" s="73">
        <v>36.131147540000001</v>
      </c>
      <c r="H43" s="74">
        <f t="shared" si="2"/>
        <v>215.79113073500002</v>
      </c>
      <c r="I43" s="11"/>
    </row>
    <row r="44" spans="2:9" ht="15" customHeight="1" x14ac:dyDescent="0.2">
      <c r="B44" s="72" t="s">
        <v>267</v>
      </c>
      <c r="C44" s="73">
        <v>136.85397639999999</v>
      </c>
      <c r="D44" s="73">
        <v>197.89830480000001</v>
      </c>
      <c r="E44" s="73">
        <v>143.61538479999999</v>
      </c>
      <c r="F44" s="73">
        <v>92.40296677500001</v>
      </c>
      <c r="G44" s="73">
        <v>55.648835200000001</v>
      </c>
      <c r="H44" s="74">
        <f t="shared" si="2"/>
        <v>626.41946797499998</v>
      </c>
      <c r="I44" s="11"/>
    </row>
    <row r="45" spans="2:9" ht="15" customHeight="1" x14ac:dyDescent="0.2">
      <c r="B45" s="72" t="s">
        <v>268</v>
      </c>
      <c r="C45" s="73">
        <v>419.5658403999999</v>
      </c>
      <c r="D45" s="73">
        <v>288.47327239999998</v>
      </c>
      <c r="E45" s="73">
        <v>162.56470881999999</v>
      </c>
      <c r="F45" s="73">
        <v>93.247229070000003</v>
      </c>
      <c r="G45" s="73">
        <v>89.17690983</v>
      </c>
      <c r="H45" s="74">
        <f t="shared" si="2"/>
        <v>1053.0279605199999</v>
      </c>
      <c r="I45" s="11"/>
    </row>
    <row r="46" spans="2:9" ht="15" customHeight="1" x14ac:dyDescent="0.2">
      <c r="B46" s="72" t="s">
        <v>269</v>
      </c>
      <c r="C46" s="73">
        <v>226.16949120000001</v>
      </c>
      <c r="D46" s="73">
        <v>128.85006519999999</v>
      </c>
      <c r="E46" s="73">
        <v>138.79547801999999</v>
      </c>
      <c r="F46" s="73">
        <v>81.081104395000011</v>
      </c>
      <c r="G46" s="73">
        <v>39.975409835000001</v>
      </c>
      <c r="H46" s="74">
        <f t="shared" si="2"/>
        <v>614.87154865000002</v>
      </c>
      <c r="I46" s="11"/>
    </row>
    <row r="47" spans="2:9" x14ac:dyDescent="0.2">
      <c r="B47" s="81" t="s">
        <v>253</v>
      </c>
      <c r="C47" s="73">
        <v>334.75228119999997</v>
      </c>
      <c r="D47" s="73">
        <v>80.311603599999998</v>
      </c>
      <c r="E47" s="73">
        <v>76.809647999999996</v>
      </c>
      <c r="F47" s="73">
        <v>0</v>
      </c>
      <c r="G47" s="73">
        <v>31.668679895</v>
      </c>
      <c r="H47" s="74">
        <f t="shared" si="2"/>
        <v>523.54221269499999</v>
      </c>
      <c r="I47" s="11"/>
    </row>
    <row r="48" spans="2:9" ht="5.25" customHeight="1" x14ac:dyDescent="0.2">
      <c r="B48" s="84"/>
      <c r="C48" s="85"/>
      <c r="D48" s="85"/>
      <c r="E48" s="85"/>
      <c r="F48" s="85"/>
      <c r="G48" s="85"/>
      <c r="H48" s="86"/>
      <c r="I48" s="11"/>
    </row>
    <row r="49" spans="2:9" ht="27.75" customHeight="1" thickBot="1" x14ac:dyDescent="0.25">
      <c r="B49" s="87" t="s">
        <v>270</v>
      </c>
      <c r="C49" s="76">
        <v>197.89830480000001</v>
      </c>
      <c r="D49" s="76">
        <v>269.20599720000001</v>
      </c>
      <c r="E49" s="76">
        <v>392.61720325999994</v>
      </c>
      <c r="F49" s="76">
        <v>383.5920224049998</v>
      </c>
      <c r="G49" s="76">
        <v>486.2217760800005</v>
      </c>
      <c r="H49" s="77">
        <f>SUM(C49:G49)</f>
        <v>1729.5353037450004</v>
      </c>
    </row>
    <row r="50" spans="2:9" ht="27" customHeight="1" x14ac:dyDescent="0.2"/>
    <row r="51" spans="2:9" ht="27" customHeight="1" x14ac:dyDescent="0.25">
      <c r="B51" s="29" t="s">
        <v>271</v>
      </c>
    </row>
    <row r="52" spans="2:9" ht="27" customHeight="1" thickBot="1" x14ac:dyDescent="0.25"/>
    <row r="53" spans="2:9" ht="27" customHeight="1" thickBot="1" x14ac:dyDescent="0.25">
      <c r="B53" s="64" t="s">
        <v>2</v>
      </c>
      <c r="C53" s="65" t="s">
        <v>3</v>
      </c>
      <c r="D53" s="65" t="s">
        <v>4</v>
      </c>
      <c r="E53" s="65" t="s">
        <v>5</v>
      </c>
      <c r="F53" s="65" t="s">
        <v>6</v>
      </c>
      <c r="G53" s="65" t="s">
        <v>7</v>
      </c>
      <c r="H53" s="66" t="s">
        <v>17</v>
      </c>
    </row>
    <row r="54" spans="2:9" ht="27" customHeight="1" thickBot="1" x14ac:dyDescent="0.25">
      <c r="B54" s="64" t="s">
        <v>18</v>
      </c>
      <c r="C54" s="67">
        <v>529.14863039999989</v>
      </c>
      <c r="D54" s="67">
        <v>463.86179919999989</v>
      </c>
      <c r="E54" s="67">
        <v>564.50377445999993</v>
      </c>
      <c r="F54" s="67">
        <v>555.55369365999979</v>
      </c>
      <c r="G54" s="67">
        <v>540.4888166300002</v>
      </c>
      <c r="H54" s="151">
        <f>SUM(C54:G54)</f>
        <v>2653.5567143499998</v>
      </c>
    </row>
    <row r="55" spans="2:9" ht="5.25" customHeight="1" x14ac:dyDescent="0.2">
      <c r="B55" s="78"/>
      <c r="C55" s="79"/>
      <c r="D55" s="79"/>
      <c r="E55" s="79"/>
      <c r="F55" s="79"/>
      <c r="G55" s="79"/>
      <c r="H55" s="80"/>
    </row>
    <row r="56" spans="2:9" ht="27.75" customHeight="1" x14ac:dyDescent="0.2">
      <c r="B56" s="81" t="s">
        <v>248</v>
      </c>
      <c r="C56" s="73">
        <v>444.3350711999999</v>
      </c>
      <c r="D56" s="73">
        <v>283.97131680000001</v>
      </c>
      <c r="E56" s="73">
        <v>340.57678605999996</v>
      </c>
      <c r="F56" s="73">
        <v>381.22536019499984</v>
      </c>
      <c r="G56" s="73">
        <v>210.46980154499983</v>
      </c>
      <c r="H56" s="74">
        <f>SUM(C56:G56)</f>
        <v>1660.5783357999996</v>
      </c>
    </row>
    <row r="57" spans="2:9" ht="6" customHeight="1" thickBot="1" x14ac:dyDescent="0.25">
      <c r="B57" s="84"/>
      <c r="C57" s="85"/>
      <c r="D57" s="85"/>
      <c r="E57" s="85"/>
      <c r="F57" s="85"/>
      <c r="G57" s="85"/>
      <c r="H57" s="86"/>
    </row>
    <row r="58" spans="2:9" ht="27" customHeight="1" x14ac:dyDescent="0.2">
      <c r="B58" s="152" t="s">
        <v>249</v>
      </c>
      <c r="C58" s="103"/>
      <c r="D58" s="103"/>
      <c r="E58" s="103"/>
      <c r="F58" s="103"/>
      <c r="G58" s="103"/>
      <c r="H58" s="74"/>
      <c r="I58" s="11"/>
    </row>
    <row r="59" spans="2:9" x14ac:dyDescent="0.2">
      <c r="B59" s="72" t="s">
        <v>250</v>
      </c>
      <c r="C59" s="73">
        <v>415.06388479999993</v>
      </c>
      <c r="D59" s="73">
        <v>175.38852679999999</v>
      </c>
      <c r="E59" s="73">
        <v>215.60512602</v>
      </c>
      <c r="F59" s="73">
        <v>208.89702673000002</v>
      </c>
      <c r="G59" s="73">
        <v>130.13718722499993</v>
      </c>
      <c r="H59" s="74">
        <f t="shared" ref="H59:H62" si="3">SUM(C59:G59)</f>
        <v>1145.0917515749998</v>
      </c>
    </row>
    <row r="60" spans="2:9" x14ac:dyDescent="0.2">
      <c r="B60" s="72" t="s">
        <v>251</v>
      </c>
      <c r="C60" s="73">
        <v>28.271186400000001</v>
      </c>
      <c r="D60" s="73">
        <v>56.542372800000003</v>
      </c>
      <c r="E60" s="73">
        <v>115.02624722</v>
      </c>
      <c r="F60" s="73">
        <v>46.342105259999997</v>
      </c>
      <c r="G60" s="73">
        <v>131.54446806999991</v>
      </c>
      <c r="H60" s="74">
        <f t="shared" si="3"/>
        <v>377.72637974999986</v>
      </c>
    </row>
    <row r="61" spans="2:9" x14ac:dyDescent="0.2">
      <c r="B61" s="72" t="s">
        <v>252</v>
      </c>
      <c r="C61" s="73">
        <v>28.271186400000001</v>
      </c>
      <c r="D61" s="73">
        <v>104.0808344</v>
      </c>
      <c r="E61" s="73">
        <v>67.487785619999997</v>
      </c>
      <c r="F61" s="73">
        <v>99.372735110000008</v>
      </c>
      <c r="G61" s="73">
        <v>65.885245900000001</v>
      </c>
      <c r="H61" s="74">
        <f t="shared" si="3"/>
        <v>365.09778743000004</v>
      </c>
    </row>
    <row r="62" spans="2:9" x14ac:dyDescent="0.2">
      <c r="B62" s="81" t="s">
        <v>253</v>
      </c>
      <c r="C62" s="73">
        <v>57.542372800000003</v>
      </c>
      <c r="D62" s="73">
        <v>127.8500652</v>
      </c>
      <c r="E62" s="73">
        <v>166.38461559999999</v>
      </c>
      <c r="F62" s="73">
        <v>200.94182656000001</v>
      </c>
      <c r="G62" s="73">
        <v>212.92191543499982</v>
      </c>
      <c r="H62" s="74">
        <f t="shared" si="3"/>
        <v>765.64079559499987</v>
      </c>
    </row>
    <row r="63" spans="2:9" ht="6" customHeight="1" thickBot="1" x14ac:dyDescent="0.25">
      <c r="B63" s="84"/>
      <c r="C63" s="85"/>
      <c r="D63" s="85"/>
      <c r="E63" s="85"/>
      <c r="F63" s="85"/>
      <c r="G63" s="85"/>
      <c r="H63" s="86"/>
    </row>
    <row r="64" spans="2:9" ht="27" customHeight="1" x14ac:dyDescent="0.2">
      <c r="B64" s="152" t="s">
        <v>254</v>
      </c>
      <c r="C64" s="103"/>
      <c r="D64" s="103"/>
      <c r="E64" s="103"/>
      <c r="F64" s="103"/>
      <c r="G64" s="103"/>
      <c r="H64" s="74"/>
      <c r="I64" s="11"/>
    </row>
    <row r="65" spans="2:9" x14ac:dyDescent="0.2">
      <c r="B65" s="72" t="s">
        <v>255</v>
      </c>
      <c r="C65" s="73">
        <v>0</v>
      </c>
      <c r="D65" s="73">
        <v>23.769230799999999</v>
      </c>
      <c r="E65" s="73">
        <v>39.216599219999999</v>
      </c>
      <c r="F65" s="73">
        <v>18.291630715</v>
      </c>
      <c r="G65" s="73">
        <v>23.75409836</v>
      </c>
      <c r="H65" s="74">
        <f t="shared" ref="H65:H72" si="4">SUM(C65:G65)</f>
        <v>105.03155909499999</v>
      </c>
    </row>
    <row r="66" spans="2:9" x14ac:dyDescent="0.2">
      <c r="B66" s="72" t="s">
        <v>256</v>
      </c>
      <c r="C66" s="73">
        <v>415.06388479999993</v>
      </c>
      <c r="D66" s="73">
        <v>364.28292039999997</v>
      </c>
      <c r="E66" s="73">
        <v>378.16983483999991</v>
      </c>
      <c r="F66" s="73">
        <v>375.90349781499992</v>
      </c>
      <c r="G66" s="73">
        <v>355.1398088699998</v>
      </c>
      <c r="H66" s="74">
        <f t="shared" si="4"/>
        <v>1888.5599467249995</v>
      </c>
    </row>
    <row r="67" spans="2:9" x14ac:dyDescent="0.2">
      <c r="B67" s="72" t="s">
        <v>257</v>
      </c>
      <c r="C67" s="73">
        <v>85.8135592</v>
      </c>
      <c r="D67" s="73">
        <v>0</v>
      </c>
      <c r="E67" s="73">
        <v>47.538461599999998</v>
      </c>
      <c r="F67" s="73">
        <v>44.905123809999999</v>
      </c>
      <c r="G67" s="73">
        <v>45.819672130000001</v>
      </c>
      <c r="H67" s="74">
        <f t="shared" si="4"/>
        <v>224.07681673999997</v>
      </c>
    </row>
    <row r="68" spans="2:9" x14ac:dyDescent="0.2">
      <c r="B68" s="81" t="s">
        <v>258</v>
      </c>
      <c r="C68" s="73">
        <v>28.271186400000001</v>
      </c>
      <c r="D68" s="73">
        <v>75.809647999999996</v>
      </c>
      <c r="E68" s="73">
        <v>99.578878799999998</v>
      </c>
      <c r="F68" s="73">
        <v>116.45344132000001</v>
      </c>
      <c r="G68" s="73">
        <v>112.93097497499991</v>
      </c>
      <c r="H68" s="74">
        <f t="shared" si="4"/>
        <v>433.04412949499994</v>
      </c>
    </row>
    <row r="69" spans="2:9" ht="5.25" customHeight="1" x14ac:dyDescent="0.2">
      <c r="B69" s="84"/>
      <c r="C69" s="85"/>
      <c r="D69" s="85"/>
      <c r="E69" s="85"/>
      <c r="F69" s="85"/>
      <c r="G69" s="85"/>
      <c r="H69" s="86"/>
    </row>
    <row r="70" spans="2:9" ht="27.75" customHeight="1" x14ac:dyDescent="0.2">
      <c r="B70" s="81" t="s">
        <v>259</v>
      </c>
      <c r="C70" s="73">
        <v>136.85397639999999</v>
      </c>
      <c r="D70" s="73">
        <v>147.11734039999999</v>
      </c>
      <c r="E70" s="73">
        <v>326.12941763999999</v>
      </c>
      <c r="F70" s="73">
        <v>311.91766779499994</v>
      </c>
      <c r="G70" s="73">
        <v>343.62212120999988</v>
      </c>
      <c r="H70" s="74">
        <f t="shared" si="4"/>
        <v>1265.6405234449999</v>
      </c>
    </row>
    <row r="71" spans="2:9" ht="6" customHeight="1" x14ac:dyDescent="0.2">
      <c r="B71" s="84"/>
      <c r="C71" s="85"/>
      <c r="D71" s="85"/>
      <c r="E71" s="85"/>
      <c r="F71" s="85"/>
      <c r="G71" s="85"/>
      <c r="H71" s="86"/>
    </row>
    <row r="72" spans="2:9" ht="27.75" customHeight="1" x14ac:dyDescent="0.2">
      <c r="B72" s="81" t="s">
        <v>260</v>
      </c>
      <c r="C72" s="73">
        <v>359.52151199999997</v>
      </c>
      <c r="D72" s="73">
        <v>435.59061279999992</v>
      </c>
      <c r="E72" s="73">
        <v>511.4633572599999</v>
      </c>
      <c r="F72" s="73">
        <v>540.10632523999971</v>
      </c>
      <c r="G72" s="73">
        <v>511.66439903000048</v>
      </c>
      <c r="H72" s="74">
        <f t="shared" si="4"/>
        <v>2358.3462063299999</v>
      </c>
    </row>
    <row r="73" spans="2:9" ht="6" customHeight="1" thickBot="1" x14ac:dyDescent="0.25">
      <c r="B73" s="84"/>
      <c r="C73" s="85"/>
      <c r="D73" s="85"/>
      <c r="E73" s="85"/>
      <c r="F73" s="85"/>
      <c r="G73" s="85"/>
      <c r="H73" s="86"/>
    </row>
    <row r="74" spans="2:9" ht="27" customHeight="1" x14ac:dyDescent="0.2">
      <c r="B74" s="152" t="s">
        <v>261</v>
      </c>
      <c r="C74" s="103"/>
      <c r="D74" s="103"/>
      <c r="E74" s="103"/>
      <c r="F74" s="103"/>
      <c r="G74" s="103"/>
      <c r="H74" s="74"/>
      <c r="I74" s="11"/>
    </row>
    <row r="75" spans="2:9" ht="25.5" customHeight="1" x14ac:dyDescent="0.2">
      <c r="B75" s="72" t="s">
        <v>262</v>
      </c>
      <c r="C75" s="73">
        <v>0</v>
      </c>
      <c r="D75" s="73">
        <v>0</v>
      </c>
      <c r="E75" s="73">
        <v>28.271186400000001</v>
      </c>
      <c r="F75" s="73">
        <v>18.291630715</v>
      </c>
      <c r="G75" s="73">
        <v>58.508196720000001</v>
      </c>
      <c r="H75" s="74">
        <f t="shared" ref="H75:H83" si="5">SUM(C75:G75)</f>
        <v>105.071013835</v>
      </c>
      <c r="I75" s="11"/>
    </row>
    <row r="76" spans="2:9" ht="25.5" customHeight="1" x14ac:dyDescent="0.2">
      <c r="B76" s="72" t="s">
        <v>263</v>
      </c>
      <c r="C76" s="73">
        <v>0</v>
      </c>
      <c r="D76" s="73">
        <v>0</v>
      </c>
      <c r="E76" s="73">
        <v>0</v>
      </c>
      <c r="F76" s="73">
        <v>30.89473684</v>
      </c>
      <c r="G76" s="73">
        <v>25.598360655</v>
      </c>
      <c r="H76" s="74">
        <f t="shared" si="5"/>
        <v>56.493097495000001</v>
      </c>
      <c r="I76" s="11"/>
    </row>
    <row r="77" spans="2:9" ht="25.5" customHeight="1" x14ac:dyDescent="0.2">
      <c r="B77" s="72" t="s">
        <v>264</v>
      </c>
      <c r="C77" s="73">
        <v>0</v>
      </c>
      <c r="D77" s="73">
        <v>0</v>
      </c>
      <c r="E77" s="73">
        <v>0</v>
      </c>
      <c r="F77" s="73">
        <v>60.352492229999996</v>
      </c>
      <c r="G77" s="73">
        <v>119.53408109999992</v>
      </c>
      <c r="H77" s="74">
        <f t="shared" si="5"/>
        <v>179.88657332999992</v>
      </c>
      <c r="I77" s="11"/>
    </row>
    <row r="78" spans="2:9" ht="25.5" customHeight="1" x14ac:dyDescent="0.2">
      <c r="B78" s="72" t="s">
        <v>265</v>
      </c>
      <c r="C78" s="73">
        <v>1</v>
      </c>
      <c r="D78" s="73">
        <v>23.769230799999999</v>
      </c>
      <c r="E78" s="73">
        <v>39.216599219999999</v>
      </c>
      <c r="F78" s="73">
        <v>54.663967639999996</v>
      </c>
      <c r="G78" s="73">
        <v>87.247195854999973</v>
      </c>
      <c r="H78" s="74">
        <f t="shared" si="5"/>
        <v>205.89699351499996</v>
      </c>
      <c r="I78" s="11"/>
    </row>
    <row r="79" spans="2:9" ht="15" customHeight="1" x14ac:dyDescent="0.2">
      <c r="B79" s="72" t="s">
        <v>266</v>
      </c>
      <c r="C79" s="73">
        <v>28.271186400000001</v>
      </c>
      <c r="D79" s="73">
        <v>23.769230799999999</v>
      </c>
      <c r="E79" s="73">
        <v>0</v>
      </c>
      <c r="F79" s="73">
        <v>127.61956599500002</v>
      </c>
      <c r="G79" s="73">
        <v>36.131147540000001</v>
      </c>
      <c r="H79" s="74">
        <f t="shared" si="5"/>
        <v>215.79113073500002</v>
      </c>
      <c r="I79" s="11"/>
    </row>
    <row r="80" spans="2:9" ht="15" customHeight="1" x14ac:dyDescent="0.2">
      <c r="B80" s="72" t="s">
        <v>267</v>
      </c>
      <c r="C80" s="73">
        <v>52.0404172</v>
      </c>
      <c r="D80" s="73">
        <v>56.542372800000003</v>
      </c>
      <c r="E80" s="73">
        <v>142.61538479999999</v>
      </c>
      <c r="F80" s="73">
        <v>89.40296677500001</v>
      </c>
      <c r="G80" s="73">
        <v>53.648835200000001</v>
      </c>
      <c r="H80" s="74">
        <f t="shared" si="5"/>
        <v>394.24997677500005</v>
      </c>
      <c r="I80" s="11"/>
    </row>
    <row r="81" spans="2:9" ht="15" customHeight="1" x14ac:dyDescent="0.2">
      <c r="B81" s="72" t="s">
        <v>268</v>
      </c>
      <c r="C81" s="73">
        <v>193.3963492</v>
      </c>
      <c r="D81" s="73">
        <v>260.20208600000001</v>
      </c>
      <c r="E81" s="73">
        <v>162.56470881999999</v>
      </c>
      <c r="F81" s="73">
        <v>93.247229070000003</v>
      </c>
      <c r="G81" s="73">
        <v>89.17690983</v>
      </c>
      <c r="H81" s="74">
        <f t="shared" si="5"/>
        <v>798.58728292000001</v>
      </c>
      <c r="I81" s="11"/>
    </row>
    <row r="82" spans="2:9" ht="15" customHeight="1" x14ac:dyDescent="0.2">
      <c r="B82" s="72" t="s">
        <v>269</v>
      </c>
      <c r="C82" s="73">
        <v>113.08474560000001</v>
      </c>
      <c r="D82" s="73">
        <v>71.307692399999993</v>
      </c>
      <c r="E82" s="73">
        <v>115.02624722</v>
      </c>
      <c r="F82" s="73">
        <v>81.081104395000011</v>
      </c>
      <c r="G82" s="73">
        <v>38.975409835000001</v>
      </c>
      <c r="H82" s="74">
        <f t="shared" si="5"/>
        <v>419.47519944999999</v>
      </c>
      <c r="I82" s="11"/>
    </row>
    <row r="83" spans="2:9" x14ac:dyDescent="0.2">
      <c r="B83" s="81" t="s">
        <v>253</v>
      </c>
      <c r="C83" s="73">
        <v>141.355932</v>
      </c>
      <c r="D83" s="73">
        <v>28.271186400000001</v>
      </c>
      <c r="E83" s="73">
        <v>76.809647999999996</v>
      </c>
      <c r="F83" s="73">
        <v>0</v>
      </c>
      <c r="G83" s="73">
        <v>31.668679895</v>
      </c>
      <c r="H83" s="74">
        <f t="shared" si="5"/>
        <v>278.10544629500004</v>
      </c>
      <c r="I83" s="11"/>
    </row>
    <row r="84" spans="2:9" ht="5.25" customHeight="1" x14ac:dyDescent="0.2">
      <c r="B84" s="84"/>
      <c r="C84" s="85"/>
      <c r="D84" s="85"/>
      <c r="E84" s="85"/>
      <c r="F84" s="85"/>
      <c r="G84" s="85"/>
      <c r="H84" s="86"/>
      <c r="I84" s="11"/>
    </row>
    <row r="85" spans="2:9" ht="27.75" customHeight="1" thickBot="1" x14ac:dyDescent="0.25">
      <c r="B85" s="87" t="s">
        <v>270</v>
      </c>
      <c r="C85" s="76">
        <v>84.8135592</v>
      </c>
      <c r="D85" s="76">
        <v>212.6636244</v>
      </c>
      <c r="E85" s="76">
        <v>368.84797245999994</v>
      </c>
      <c r="F85" s="76">
        <v>380.5920224049998</v>
      </c>
      <c r="G85" s="76">
        <v>481.22177608000044</v>
      </c>
      <c r="H85" s="77">
        <f t="shared" ref="H85" si="6">SUM(C85:G85)</f>
        <v>1528.1389545450002</v>
      </c>
    </row>
    <row r="86" spans="2:9" ht="27" customHeight="1" x14ac:dyDescent="0.2">
      <c r="B86" s="34"/>
      <c r="C86" s="90"/>
      <c r="D86" s="90"/>
      <c r="E86" s="90"/>
      <c r="F86" s="90"/>
      <c r="G86" s="90"/>
      <c r="H86" s="90"/>
      <c r="I86" s="90"/>
    </row>
    <row r="87" spans="2:9" ht="27" customHeight="1" x14ac:dyDescent="0.25">
      <c r="B87" s="29" t="s">
        <v>272</v>
      </c>
    </row>
    <row r="88" spans="2:9" ht="27" customHeight="1" thickBot="1" x14ac:dyDescent="0.25"/>
    <row r="89" spans="2:9" ht="27" customHeight="1" thickBot="1" x14ac:dyDescent="0.25">
      <c r="B89" s="64" t="s">
        <v>2</v>
      </c>
      <c r="C89" s="65" t="s">
        <v>3</v>
      </c>
      <c r="D89" s="65" t="s">
        <v>4</v>
      </c>
      <c r="E89" s="65" t="s">
        <v>26</v>
      </c>
      <c r="F89" s="66" t="s">
        <v>17</v>
      </c>
    </row>
    <row r="90" spans="2:9" ht="27" customHeight="1" thickBot="1" x14ac:dyDescent="0.25">
      <c r="B90" s="64" t="s">
        <v>27</v>
      </c>
      <c r="C90" s="67">
        <v>617.46414519999996</v>
      </c>
      <c r="D90" s="67">
        <v>279.20990840000002</v>
      </c>
      <c r="E90" s="67">
        <v>34.769230800000003</v>
      </c>
      <c r="F90" s="151">
        <f>SUM(A90:E90)</f>
        <v>931.44328440000004</v>
      </c>
    </row>
    <row r="91" spans="2:9" ht="5.25" customHeight="1" x14ac:dyDescent="0.2">
      <c r="B91" s="78"/>
      <c r="C91" s="79"/>
      <c r="D91" s="79"/>
      <c r="E91" s="79"/>
      <c r="F91" s="80"/>
    </row>
    <row r="92" spans="2:9" ht="27.75" customHeight="1" x14ac:dyDescent="0.2">
      <c r="B92" s="81" t="s">
        <v>248</v>
      </c>
      <c r="C92" s="73">
        <v>424.06779599999987</v>
      </c>
      <c r="D92" s="73">
        <v>166.1251628</v>
      </c>
      <c r="E92" s="73">
        <v>25.769230799999999</v>
      </c>
      <c r="F92" s="74">
        <f t="shared" ref="F92" si="7">SUM(C92:E92)</f>
        <v>615.96218959999976</v>
      </c>
    </row>
    <row r="93" spans="2:9" ht="6" customHeight="1" thickBot="1" x14ac:dyDescent="0.25">
      <c r="B93" s="84"/>
      <c r="C93" s="85"/>
      <c r="D93" s="85"/>
      <c r="E93" s="85"/>
      <c r="F93" s="86"/>
    </row>
    <row r="94" spans="2:9" ht="27" customHeight="1" x14ac:dyDescent="0.2">
      <c r="B94" s="152" t="s">
        <v>249</v>
      </c>
      <c r="C94" s="103"/>
      <c r="D94" s="103"/>
      <c r="E94" s="103"/>
      <c r="F94" s="74"/>
      <c r="G94" s="11"/>
    </row>
    <row r="95" spans="2:9" x14ac:dyDescent="0.2">
      <c r="B95" s="72" t="s">
        <v>250</v>
      </c>
      <c r="C95" s="73">
        <v>113.08474560000001</v>
      </c>
      <c r="D95" s="73">
        <v>84.8135592</v>
      </c>
      <c r="E95" s="73">
        <v>2</v>
      </c>
      <c r="F95" s="74">
        <f>SUM(C95:E95)</f>
        <v>199.89830480000001</v>
      </c>
    </row>
    <row r="96" spans="2:9" x14ac:dyDescent="0.2">
      <c r="B96" s="72" t="s">
        <v>251</v>
      </c>
      <c r="C96" s="73">
        <v>28.271186400000001</v>
      </c>
      <c r="D96" s="73">
        <v>84.8135592</v>
      </c>
      <c r="E96" s="73">
        <v>2</v>
      </c>
      <c r="F96" s="74">
        <f t="shared" ref="F96:F98" si="8">SUM(C96:E96)</f>
        <v>115.08474560000001</v>
      </c>
    </row>
    <row r="97" spans="2:7" x14ac:dyDescent="0.2">
      <c r="B97" s="72" t="s">
        <v>252</v>
      </c>
      <c r="C97" s="73">
        <v>165.1251628</v>
      </c>
      <c r="D97" s="73">
        <v>109.58279</v>
      </c>
      <c r="E97" s="73">
        <v>5</v>
      </c>
      <c r="F97" s="74">
        <f t="shared" si="8"/>
        <v>279.70795279999999</v>
      </c>
    </row>
    <row r="98" spans="2:7" x14ac:dyDescent="0.2">
      <c r="B98" s="81" t="s">
        <v>253</v>
      </c>
      <c r="C98" s="73">
        <v>310.98305039999997</v>
      </c>
      <c r="D98" s="73">
        <v>279.20990840000002</v>
      </c>
      <c r="E98" s="73">
        <v>25.769230799999999</v>
      </c>
      <c r="F98" s="74">
        <f t="shared" si="8"/>
        <v>615.96218959999999</v>
      </c>
    </row>
    <row r="99" spans="2:7" ht="6" customHeight="1" thickBot="1" x14ac:dyDescent="0.25">
      <c r="B99" s="84"/>
      <c r="C99" s="85"/>
      <c r="D99" s="85"/>
      <c r="E99" s="85"/>
      <c r="F99" s="86"/>
    </row>
    <row r="100" spans="2:7" ht="27" customHeight="1" x14ac:dyDescent="0.2">
      <c r="B100" s="152" t="s">
        <v>254</v>
      </c>
      <c r="C100" s="103"/>
      <c r="D100" s="103"/>
      <c r="E100" s="103"/>
      <c r="F100" s="74"/>
      <c r="G100" s="11"/>
    </row>
    <row r="101" spans="2:7" x14ac:dyDescent="0.2">
      <c r="B101" s="72" t="s">
        <v>255</v>
      </c>
      <c r="C101" s="73">
        <v>0</v>
      </c>
      <c r="D101" s="73">
        <v>0</v>
      </c>
      <c r="E101" s="73">
        <v>1</v>
      </c>
      <c r="F101" s="74">
        <f t="shared" ref="F101:F104" si="9">SUM(C101:E101)</f>
        <v>1</v>
      </c>
    </row>
    <row r="102" spans="2:7" x14ac:dyDescent="0.2">
      <c r="B102" s="72" t="s">
        <v>256</v>
      </c>
      <c r="C102" s="73">
        <v>504.37939959999983</v>
      </c>
      <c r="D102" s="73">
        <v>197.89830480000001</v>
      </c>
      <c r="E102" s="73">
        <v>8</v>
      </c>
      <c r="F102" s="74">
        <f t="shared" si="9"/>
        <v>710.27770439999983</v>
      </c>
    </row>
    <row r="103" spans="2:7" x14ac:dyDescent="0.2">
      <c r="B103" s="72" t="s">
        <v>257</v>
      </c>
      <c r="C103" s="73">
        <v>84.8135592</v>
      </c>
      <c r="D103" s="73">
        <v>24.769230799999999</v>
      </c>
      <c r="E103" s="73">
        <v>24.769230799999999</v>
      </c>
      <c r="F103" s="74">
        <f t="shared" si="9"/>
        <v>134.35202079999999</v>
      </c>
    </row>
    <row r="104" spans="2:7" x14ac:dyDescent="0.2">
      <c r="B104" s="81" t="s">
        <v>258</v>
      </c>
      <c r="C104" s="73">
        <v>28.271186400000001</v>
      </c>
      <c r="D104" s="73">
        <v>56.542372800000003</v>
      </c>
      <c r="E104" s="73">
        <v>1</v>
      </c>
      <c r="F104" s="74">
        <f t="shared" si="9"/>
        <v>85.8135592</v>
      </c>
    </row>
    <row r="105" spans="2:7" ht="5.25" customHeight="1" x14ac:dyDescent="0.2">
      <c r="B105" s="84"/>
      <c r="C105" s="85"/>
      <c r="D105" s="85"/>
      <c r="E105" s="85"/>
      <c r="F105" s="86"/>
    </row>
    <row r="106" spans="2:7" ht="27.75" customHeight="1" x14ac:dyDescent="0.2">
      <c r="B106" s="81" t="s">
        <v>259</v>
      </c>
      <c r="C106" s="73">
        <v>193.3963492</v>
      </c>
      <c r="D106" s="73">
        <v>142.355932</v>
      </c>
      <c r="E106" s="73">
        <v>8</v>
      </c>
      <c r="F106" s="74">
        <f>SUM(C106:E106)</f>
        <v>343.75228119999997</v>
      </c>
    </row>
    <row r="107" spans="2:7" ht="6" customHeight="1" x14ac:dyDescent="0.2">
      <c r="B107" s="84"/>
      <c r="C107" s="85"/>
      <c r="D107" s="85"/>
      <c r="E107" s="85"/>
      <c r="F107" s="86"/>
    </row>
    <row r="108" spans="2:7" ht="27.75" customHeight="1" x14ac:dyDescent="0.2">
      <c r="B108" s="81" t="s">
        <v>260</v>
      </c>
      <c r="C108" s="73">
        <v>424.06779599999987</v>
      </c>
      <c r="D108" s="73">
        <v>227.16949120000001</v>
      </c>
      <c r="E108" s="73">
        <v>34.769230800000003</v>
      </c>
      <c r="F108" s="74">
        <f>SUM(C108:E108)</f>
        <v>686.00651799999991</v>
      </c>
    </row>
    <row r="109" spans="2:7" ht="6" customHeight="1" thickBot="1" x14ac:dyDescent="0.25">
      <c r="B109" s="84"/>
      <c r="C109" s="85"/>
      <c r="D109" s="85"/>
      <c r="E109" s="85"/>
      <c r="F109" s="86"/>
    </row>
    <row r="110" spans="2:7" ht="27" customHeight="1" x14ac:dyDescent="0.2">
      <c r="B110" s="152" t="s">
        <v>261</v>
      </c>
      <c r="C110" s="103"/>
      <c r="D110" s="103"/>
      <c r="E110" s="103"/>
      <c r="F110" s="74"/>
      <c r="G110" s="11"/>
    </row>
    <row r="111" spans="2:7" ht="25.5" customHeight="1" x14ac:dyDescent="0.2">
      <c r="B111" s="72" t="s">
        <v>262</v>
      </c>
      <c r="C111" s="73">
        <v>0</v>
      </c>
      <c r="D111" s="73">
        <v>0</v>
      </c>
      <c r="E111" s="73">
        <v>2</v>
      </c>
      <c r="F111" s="74">
        <f t="shared" ref="F111:F119" si="10">SUM(C111:E111)</f>
        <v>2</v>
      </c>
      <c r="G111" s="11"/>
    </row>
    <row r="112" spans="2:7" ht="25.5" customHeight="1" x14ac:dyDescent="0.2">
      <c r="B112" s="72" t="s">
        <v>263</v>
      </c>
      <c r="C112" s="73">
        <v>0</v>
      </c>
      <c r="D112" s="73">
        <v>0</v>
      </c>
      <c r="E112" s="73">
        <v>0</v>
      </c>
      <c r="F112" s="74">
        <f t="shared" si="10"/>
        <v>0</v>
      </c>
      <c r="G112" s="11"/>
    </row>
    <row r="113" spans="2:7" ht="25.5" customHeight="1" x14ac:dyDescent="0.2">
      <c r="B113" s="72" t="s">
        <v>264</v>
      </c>
      <c r="C113" s="73">
        <v>0</v>
      </c>
      <c r="D113" s="73">
        <v>0</v>
      </c>
      <c r="E113" s="73">
        <v>0</v>
      </c>
      <c r="F113" s="74">
        <f t="shared" si="10"/>
        <v>0</v>
      </c>
      <c r="G113" s="11"/>
    </row>
    <row r="114" spans="2:7" ht="25.5" customHeight="1" x14ac:dyDescent="0.2">
      <c r="B114" s="72" t="s">
        <v>265</v>
      </c>
      <c r="C114" s="73">
        <v>0</v>
      </c>
      <c r="D114" s="73">
        <v>0</v>
      </c>
      <c r="E114" s="73">
        <v>2</v>
      </c>
      <c r="F114" s="74">
        <f t="shared" si="10"/>
        <v>2</v>
      </c>
      <c r="G114" s="11"/>
    </row>
    <row r="115" spans="2:7" ht="15" customHeight="1" x14ac:dyDescent="0.2">
      <c r="B115" s="72" t="s">
        <v>266</v>
      </c>
      <c r="C115" s="73">
        <v>0</v>
      </c>
      <c r="D115" s="73">
        <v>0</v>
      </c>
      <c r="E115" s="73">
        <v>0</v>
      </c>
      <c r="F115" s="74">
        <f t="shared" si="10"/>
        <v>0</v>
      </c>
      <c r="G115" s="11"/>
    </row>
    <row r="116" spans="2:7" ht="15" customHeight="1" x14ac:dyDescent="0.2">
      <c r="B116" s="72" t="s">
        <v>267</v>
      </c>
      <c r="C116" s="73">
        <v>84.8135592</v>
      </c>
      <c r="D116" s="73">
        <v>141.355932</v>
      </c>
      <c r="E116" s="73">
        <v>6</v>
      </c>
      <c r="F116" s="74">
        <f t="shared" si="10"/>
        <v>232.16949119999998</v>
      </c>
      <c r="G116" s="11"/>
    </row>
    <row r="117" spans="2:7" ht="15" customHeight="1" x14ac:dyDescent="0.2">
      <c r="B117" s="72" t="s">
        <v>268</v>
      </c>
      <c r="C117" s="73">
        <v>226.16949120000001</v>
      </c>
      <c r="D117" s="73">
        <v>28.271186400000001</v>
      </c>
      <c r="E117" s="73">
        <v>0</v>
      </c>
      <c r="F117" s="74">
        <f t="shared" si="10"/>
        <v>254.44067760000001</v>
      </c>
      <c r="G117" s="11"/>
    </row>
    <row r="118" spans="2:7" ht="15" customHeight="1" x14ac:dyDescent="0.2">
      <c r="B118" s="72" t="s">
        <v>269</v>
      </c>
      <c r="C118" s="73">
        <v>113.08474560000001</v>
      </c>
      <c r="D118" s="73">
        <v>57.542372800000003</v>
      </c>
      <c r="E118" s="73">
        <v>24.769230799999999</v>
      </c>
      <c r="F118" s="74">
        <f t="shared" si="10"/>
        <v>195.3963492</v>
      </c>
      <c r="G118" s="11"/>
    </row>
    <row r="119" spans="2:7" x14ac:dyDescent="0.2">
      <c r="B119" s="81" t="s">
        <v>253</v>
      </c>
      <c r="C119" s="73">
        <v>193.3963492</v>
      </c>
      <c r="D119" s="73">
        <v>52.0404172</v>
      </c>
      <c r="E119" s="73">
        <v>0</v>
      </c>
      <c r="F119" s="74">
        <f t="shared" si="10"/>
        <v>245.43676640000001</v>
      </c>
      <c r="G119" s="11"/>
    </row>
    <row r="120" spans="2:7" ht="5.25" customHeight="1" x14ac:dyDescent="0.2">
      <c r="B120" s="84"/>
      <c r="C120" s="85"/>
      <c r="D120" s="85"/>
      <c r="E120" s="85"/>
      <c r="F120" s="86"/>
      <c r="G120" s="11"/>
    </row>
    <row r="121" spans="2:7" ht="27.75" customHeight="1" thickBot="1" x14ac:dyDescent="0.25">
      <c r="B121" s="87" t="s">
        <v>270</v>
      </c>
      <c r="C121" s="76">
        <v>113.08474560000001</v>
      </c>
      <c r="D121" s="76">
        <v>56.542372800000003</v>
      </c>
      <c r="E121" s="76">
        <v>31.769230799999999</v>
      </c>
      <c r="F121" s="77">
        <f>SUM(C121:E121)</f>
        <v>201.3963492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E2498-376F-42E4-8FC3-C824AF63B240}">
  <dimension ref="B1:M49"/>
  <sheetViews>
    <sheetView showGridLines="0" topLeftCell="A28" workbookViewId="0">
      <selection activeCell="K24" sqref="K24"/>
    </sheetView>
  </sheetViews>
  <sheetFormatPr baseColWidth="10" defaultRowHeight="12.75" x14ac:dyDescent="0.2"/>
  <cols>
    <col min="1" max="1" width="13.5703125" style="1" customWidth="1"/>
    <col min="2" max="2" width="24.85546875" style="1" customWidth="1"/>
    <col min="3" max="7" width="12.7109375" style="1" customWidth="1"/>
    <col min="8" max="8" width="17.140625" style="1" customWidth="1"/>
    <col min="9" max="9" width="14.140625" style="1" bestFit="1" customWidth="1"/>
    <col min="10" max="16384" width="11.42578125" style="1"/>
  </cols>
  <sheetData>
    <row r="1" spans="2:13" s="21" customFormat="1" ht="14.25" customHeight="1" x14ac:dyDescent="0.2"/>
    <row r="2" spans="2:13" s="21" customFormat="1" x14ac:dyDescent="0.2"/>
    <row r="3" spans="2:13" s="21" customFormat="1" ht="15" x14ac:dyDescent="0.25">
      <c r="M3" s="153" t="s">
        <v>273</v>
      </c>
    </row>
    <row r="4" spans="2:13" s="21" customFormat="1" x14ac:dyDescent="0.2"/>
    <row r="5" spans="2:13" s="21" customFormat="1" x14ac:dyDescent="0.2"/>
    <row r="6" spans="2:13" s="21" customFormat="1" x14ac:dyDescent="0.2"/>
    <row r="7" spans="2:13" s="21" customFormat="1" x14ac:dyDescent="0.2"/>
    <row r="8" spans="2:13" s="21" customFormat="1" x14ac:dyDescent="0.2"/>
    <row r="9" spans="2:13" s="21" customFormat="1" x14ac:dyDescent="0.2"/>
    <row r="12" spans="2:13" ht="21" x14ac:dyDescent="0.35">
      <c r="C12" s="2" t="s">
        <v>0</v>
      </c>
    </row>
    <row r="13" spans="2:13" ht="21" x14ac:dyDescent="0.35">
      <c r="B13" s="2"/>
    </row>
    <row r="14" spans="2:13" ht="27.75" customHeight="1" x14ac:dyDescent="0.25">
      <c r="B14" s="3" t="s">
        <v>1</v>
      </c>
      <c r="C14" s="4"/>
      <c r="D14" s="4"/>
      <c r="E14" s="4"/>
      <c r="F14" s="4"/>
      <c r="G14" s="4"/>
      <c r="H14" s="4"/>
    </row>
    <row r="15" spans="2:13" ht="27.75" customHeight="1" x14ac:dyDescent="0.2"/>
    <row r="16" spans="2:13" s="8" customFormat="1" ht="27.75" customHeight="1" x14ac:dyDescent="0.2">
      <c r="B16" s="5" t="s">
        <v>2</v>
      </c>
      <c r="C16" s="6" t="s">
        <v>3</v>
      </c>
      <c r="D16" s="6" t="s">
        <v>4</v>
      </c>
      <c r="E16" s="6" t="s">
        <v>5</v>
      </c>
      <c r="F16" s="6" t="s">
        <v>6</v>
      </c>
      <c r="G16" s="6" t="s">
        <v>7</v>
      </c>
      <c r="H16" s="7" t="s">
        <v>8</v>
      </c>
    </row>
    <row r="17" spans="2:9" ht="27.75" customHeight="1" x14ac:dyDescent="0.2">
      <c r="B17" s="5" t="s">
        <v>9</v>
      </c>
      <c r="C17" s="9">
        <v>1146.6127755999998</v>
      </c>
      <c r="D17" s="9">
        <v>743.07170759999985</v>
      </c>
      <c r="E17" s="9">
        <v>589.27300525999988</v>
      </c>
      <c r="F17" s="9">
        <v>558.55369365999979</v>
      </c>
      <c r="G17" s="9">
        <v>547.4888166300002</v>
      </c>
      <c r="H17" s="10">
        <f>SUM(C17:G17)</f>
        <v>3584.9999987499996</v>
      </c>
    </row>
    <row r="18" spans="2:9" ht="27.75" customHeight="1" x14ac:dyDescent="0.2">
      <c r="B18" s="5" t="s">
        <v>10</v>
      </c>
      <c r="C18" s="9">
        <v>41772.59529977593</v>
      </c>
      <c r="D18" s="9">
        <v>133759.99350167482</v>
      </c>
      <c r="E18" s="9">
        <v>330382.32209765021</v>
      </c>
      <c r="F18" s="9">
        <v>615356.12752058497</v>
      </c>
      <c r="G18" s="9">
        <v>2014028.0389752956</v>
      </c>
      <c r="H18" s="10">
        <f>SUMPRODUCT($C$17:$G$17,C18:G18)/$H$17</f>
        <v>498840.42073431448</v>
      </c>
    </row>
    <row r="19" spans="2:9" ht="27.75" customHeight="1" x14ac:dyDescent="0.2">
      <c r="B19" s="5" t="s">
        <v>11</v>
      </c>
      <c r="C19" s="9">
        <v>32353.428865606653</v>
      </c>
      <c r="D19" s="9">
        <v>69910.127962611208</v>
      </c>
      <c r="E19" s="9">
        <v>15364.303406373219</v>
      </c>
      <c r="F19" s="9">
        <v>3135.1274190408344</v>
      </c>
      <c r="G19" s="9">
        <v>13575.384143458932</v>
      </c>
      <c r="H19" s="10">
        <f t="shared" ref="H19:H23" si="0">SUMPRODUCT($C$17:$G$17,C19:G19)/$H$17</f>
        <v>29925.347368169903</v>
      </c>
    </row>
    <row r="20" spans="2:9" ht="27.75" customHeight="1" x14ac:dyDescent="0.2">
      <c r="B20" s="5" t="s">
        <v>12</v>
      </c>
      <c r="C20" s="9">
        <v>161.9916493175345</v>
      </c>
      <c r="D20" s="9">
        <v>0</v>
      </c>
      <c r="E20" s="9">
        <v>0</v>
      </c>
      <c r="F20" s="9">
        <v>0</v>
      </c>
      <c r="G20" s="9">
        <v>17.534604741502509</v>
      </c>
      <c r="H20" s="10">
        <f t="shared" si="0"/>
        <v>54.48861777297374</v>
      </c>
    </row>
    <row r="21" spans="2:9" ht="27.75" customHeight="1" x14ac:dyDescent="0.2">
      <c r="B21" s="5" t="s">
        <v>13</v>
      </c>
      <c r="C21" s="9">
        <v>4806.4569494529878</v>
      </c>
      <c r="D21" s="9">
        <v>6882.5111635172152</v>
      </c>
      <c r="E21" s="9">
        <v>14893.369884781201</v>
      </c>
      <c r="F21" s="9">
        <v>27533.939170727517</v>
      </c>
      <c r="G21" s="9">
        <v>54220.78230481255</v>
      </c>
      <c r="H21" s="10">
        <f t="shared" si="0"/>
        <v>17982.164709910958</v>
      </c>
    </row>
    <row r="22" spans="2:9" ht="27.75" customHeight="1" x14ac:dyDescent="0.2">
      <c r="B22" s="5" t="s">
        <v>14</v>
      </c>
      <c r="C22" s="9">
        <v>795.91910652874822</v>
      </c>
      <c r="D22" s="9">
        <v>1038.4710352366001</v>
      </c>
      <c r="E22" s="9">
        <v>1606.6507130864934</v>
      </c>
      <c r="F22" s="9">
        <v>2334.4426632248637</v>
      </c>
      <c r="G22" s="9">
        <v>7041.9078697759287</v>
      </c>
      <c r="H22" s="10">
        <f t="shared" si="0"/>
        <v>2173.0272626998963</v>
      </c>
    </row>
    <row r="23" spans="2:9" ht="27.75" customHeight="1" x14ac:dyDescent="0.2">
      <c r="B23" s="5" t="s">
        <v>15</v>
      </c>
      <c r="C23" s="9">
        <v>79890.404198813441</v>
      </c>
      <c r="D23" s="9">
        <v>211591.10366303986</v>
      </c>
      <c r="E23" s="9">
        <v>362248.03545880871</v>
      </c>
      <c r="F23" s="9">
        <v>648359.63677357824</v>
      </c>
      <c r="G23" s="9">
        <v>2088884.167408661</v>
      </c>
      <c r="H23" s="10">
        <f t="shared" si="0"/>
        <v>548975.76034484885</v>
      </c>
    </row>
    <row r="24" spans="2:9" ht="27" customHeight="1" x14ac:dyDescent="0.2"/>
    <row r="25" spans="2:9" ht="27" customHeight="1" x14ac:dyDescent="0.2"/>
    <row r="26" spans="2:9" ht="27" customHeight="1" x14ac:dyDescent="0.25">
      <c r="B26" s="3" t="s">
        <v>16</v>
      </c>
      <c r="C26" s="4"/>
      <c r="D26" s="4"/>
      <c r="E26" s="4"/>
      <c r="F26" s="4"/>
      <c r="G26" s="4"/>
    </row>
    <row r="27" spans="2:9" ht="27" customHeight="1" x14ac:dyDescent="0.25">
      <c r="B27" s="12"/>
      <c r="C27" s="13"/>
      <c r="D27" s="13"/>
      <c r="E27" s="13"/>
      <c r="F27" s="13"/>
      <c r="G27" s="13"/>
      <c r="H27" s="13"/>
    </row>
    <row r="28" spans="2:9" ht="27" customHeight="1" x14ac:dyDescent="0.2">
      <c r="B28" s="5" t="s">
        <v>2</v>
      </c>
      <c r="C28" s="6" t="s">
        <v>3</v>
      </c>
      <c r="D28" s="6" t="s">
        <v>4</v>
      </c>
      <c r="E28" s="6" t="s">
        <v>5</v>
      </c>
      <c r="F28" s="6" t="s">
        <v>6</v>
      </c>
      <c r="G28" s="6" t="s">
        <v>7</v>
      </c>
      <c r="H28" s="7" t="s">
        <v>17</v>
      </c>
    </row>
    <row r="29" spans="2:9" ht="27" customHeight="1" x14ac:dyDescent="0.2">
      <c r="B29" s="5" t="s">
        <v>18</v>
      </c>
      <c r="C29" s="9">
        <v>529.14863039999989</v>
      </c>
      <c r="D29" s="9">
        <v>463.86179919999989</v>
      </c>
      <c r="E29" s="9">
        <v>564.50377445999993</v>
      </c>
      <c r="F29" s="9">
        <v>555.55369365999979</v>
      </c>
      <c r="G29" s="9">
        <v>540.4888166300002</v>
      </c>
      <c r="H29" s="10">
        <f>SUM(C29:G29)</f>
        <v>2653.5567143499998</v>
      </c>
    </row>
    <row r="30" spans="2:9" ht="27" customHeight="1" x14ac:dyDescent="0.2">
      <c r="B30" s="5" t="s">
        <v>19</v>
      </c>
      <c r="C30" s="9">
        <v>84780.019956108721</v>
      </c>
      <c r="D30" s="9">
        <v>201513.37060734103</v>
      </c>
      <c r="E30" s="9">
        <v>344793.33997978672</v>
      </c>
      <c r="F30" s="9">
        <v>617896.33452247642</v>
      </c>
      <c r="G30" s="9">
        <v>2033788.8035724631</v>
      </c>
      <c r="H30" s="10">
        <f>SUMPRODUCT($C$29:$G$29,C30:G30)/$H$29</f>
        <v>669097.22071690159</v>
      </c>
      <c r="I30" s="11"/>
    </row>
    <row r="31" spans="2:9" ht="27" customHeight="1" x14ac:dyDescent="0.2">
      <c r="B31" s="5" t="s">
        <v>20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10">
        <f t="shared" ref="H31:H35" si="1">SUMPRODUCT($C$29:$G$29,C31:G31)/$H$29</f>
        <v>0</v>
      </c>
    </row>
    <row r="32" spans="2:9" ht="27" customHeight="1" x14ac:dyDescent="0.2">
      <c r="B32" s="5" t="s">
        <v>21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10">
        <f t="shared" si="1"/>
        <v>0</v>
      </c>
    </row>
    <row r="33" spans="2:8" ht="27" customHeight="1" x14ac:dyDescent="0.2">
      <c r="B33" s="5" t="s">
        <v>22</v>
      </c>
      <c r="C33" s="9">
        <v>7013.0601961229231</v>
      </c>
      <c r="D33" s="9">
        <v>8454.5384022448725</v>
      </c>
      <c r="E33" s="9">
        <v>13971.711551084883</v>
      </c>
      <c r="F33" s="9">
        <v>27619.46072886742</v>
      </c>
      <c r="G33" s="9">
        <v>54207.075224039807</v>
      </c>
      <c r="H33" s="10">
        <f>SUMPRODUCT($C$29:$G$29,C33:G33)/$H$29</f>
        <v>22672.28114586843</v>
      </c>
    </row>
    <row r="34" spans="2:8" ht="27" customHeight="1" x14ac:dyDescent="0.2">
      <c r="B34" s="5" t="s">
        <v>23</v>
      </c>
      <c r="C34" s="9">
        <v>713.55580426878873</v>
      </c>
      <c r="D34" s="9">
        <v>1101.5208692667013</v>
      </c>
      <c r="E34" s="9">
        <v>1597.0700085327467</v>
      </c>
      <c r="F34" s="9">
        <v>2335.2946564616582</v>
      </c>
      <c r="G34" s="9">
        <v>7013.2825875581839</v>
      </c>
      <c r="H34" s="10">
        <f>SUMPRODUCT($C$29:$G$29,C34:G34)/$H$29</f>
        <v>2592.0173170364874</v>
      </c>
    </row>
    <row r="35" spans="2:8" ht="27" customHeight="1" x14ac:dyDescent="0.2">
      <c r="B35" s="5" t="s">
        <v>24</v>
      </c>
      <c r="C35" s="9">
        <f>C30+C31+C32+C33+C34</f>
        <v>92506.635956500439</v>
      </c>
      <c r="D35" s="9">
        <f t="shared" ref="D35:G35" si="2">+D30+D31+D32+D33+D34</f>
        <v>211069.42987885262</v>
      </c>
      <c r="E35" s="9">
        <f t="shared" si="2"/>
        <v>360362.12153940432</v>
      </c>
      <c r="F35" s="9">
        <f t="shared" si="2"/>
        <v>647851.08990780555</v>
      </c>
      <c r="G35" s="9">
        <f t="shared" si="2"/>
        <v>2095009.1613840612</v>
      </c>
      <c r="H35" s="10">
        <f t="shared" si="1"/>
        <v>694361.51917980646</v>
      </c>
    </row>
    <row r="36" spans="2:8" ht="27" customHeight="1" x14ac:dyDescent="0.2"/>
    <row r="37" spans="2:8" ht="27" customHeight="1" x14ac:dyDescent="0.2"/>
    <row r="38" spans="2:8" ht="27" customHeight="1" x14ac:dyDescent="0.25">
      <c r="B38" s="3" t="s">
        <v>25</v>
      </c>
      <c r="C38" s="4"/>
      <c r="D38" s="4"/>
      <c r="E38" s="4"/>
      <c r="F38" s="4"/>
      <c r="G38" s="4"/>
    </row>
    <row r="39" spans="2:8" ht="27" customHeight="1" x14ac:dyDescent="0.2">
      <c r="B39" s="14"/>
    </row>
    <row r="40" spans="2:8" ht="27" customHeight="1" x14ac:dyDescent="0.2">
      <c r="B40" s="5" t="s">
        <v>2</v>
      </c>
      <c r="C40" s="15" t="s">
        <v>3</v>
      </c>
      <c r="D40" s="15" t="s">
        <v>4</v>
      </c>
      <c r="E40" s="15" t="s">
        <v>26</v>
      </c>
      <c r="F40" s="16" t="s">
        <v>17</v>
      </c>
    </row>
    <row r="41" spans="2:8" ht="27" customHeight="1" x14ac:dyDescent="0.2">
      <c r="B41" s="5" t="s">
        <v>27</v>
      </c>
      <c r="C41" s="17">
        <v>617.46414519999996</v>
      </c>
      <c r="D41" s="17">
        <v>279.20990840000002</v>
      </c>
      <c r="E41" s="17">
        <v>34.769230800000003</v>
      </c>
      <c r="F41" s="18">
        <f>SUM(A41:E41)</f>
        <v>931.44328440000004</v>
      </c>
    </row>
    <row r="42" spans="2:8" ht="27" customHeight="1" x14ac:dyDescent="0.2">
      <c r="B42" s="5" t="s">
        <v>19</v>
      </c>
      <c r="C42" s="17">
        <v>4916.4959928947792</v>
      </c>
      <c r="D42" s="17">
        <v>21198.789688356199</v>
      </c>
      <c r="E42" s="17">
        <v>112191.52423699864</v>
      </c>
      <c r="F42" s="18">
        <f t="shared" ref="F42:F46" si="3">SUMPRODUCT($C$41:$E$41,C42:E42)/$F$41</f>
        <v>13801.683192111701</v>
      </c>
    </row>
    <row r="43" spans="2:8" ht="27" customHeight="1" x14ac:dyDescent="0.2">
      <c r="B43" s="5" t="s">
        <v>20</v>
      </c>
      <c r="C43" s="17">
        <v>60079.366810447798</v>
      </c>
      <c r="D43" s="17">
        <v>186054.42214210477</v>
      </c>
      <c r="E43" s="17">
        <v>524523.46003581991</v>
      </c>
      <c r="F43" s="18">
        <f>SUMPRODUCT($C$41:$E$41,C43:E43)/$F$41</f>
        <v>115178.63950953234</v>
      </c>
    </row>
    <row r="44" spans="2:8" ht="27" customHeight="1" x14ac:dyDescent="0.2">
      <c r="B44" s="5" t="s">
        <v>21</v>
      </c>
      <c r="C44" s="17">
        <v>300.81373322144447</v>
      </c>
      <c r="D44" s="17">
        <v>0</v>
      </c>
      <c r="E44" s="17">
        <v>276.10619444592368</v>
      </c>
      <c r="F44" s="18">
        <f t="shared" si="3"/>
        <v>209.71936554766364</v>
      </c>
    </row>
    <row r="45" spans="2:8" ht="27" customHeight="1" x14ac:dyDescent="0.2">
      <c r="B45" s="5" t="s">
        <v>22</v>
      </c>
      <c r="C45" s="17">
        <v>2915.4628004188116</v>
      </c>
      <c r="D45" s="17">
        <v>4270.8438787625773</v>
      </c>
      <c r="E45" s="17">
        <v>37712.106193617605</v>
      </c>
      <c r="F45" s="18">
        <f t="shared" si="3"/>
        <v>4620.6534207559307</v>
      </c>
    </row>
    <row r="46" spans="2:8" ht="27" customHeight="1" x14ac:dyDescent="0.2">
      <c r="B46" s="5" t="s">
        <v>23</v>
      </c>
      <c r="C46" s="17">
        <v>866.50203660635168</v>
      </c>
      <c r="D46" s="17">
        <v>933.72400236781857</v>
      </c>
      <c r="E46" s="17">
        <v>3350.6305296233359</v>
      </c>
      <c r="F46" s="18">
        <f t="shared" si="3"/>
        <v>979.38091777303282</v>
      </c>
    </row>
    <row r="47" spans="2:8" ht="27" customHeight="1" x14ac:dyDescent="0.2">
      <c r="B47" s="5" t="s">
        <v>24</v>
      </c>
      <c r="C47" s="17">
        <f>C42+C43+C44+C45+C46</f>
        <v>69078.641373589184</v>
      </c>
      <c r="D47" s="17">
        <f t="shared" ref="D47:E47" si="4">+D42+D43+D44+D45+D46</f>
        <v>212457.77971159134</v>
      </c>
      <c r="E47" s="17">
        <f t="shared" si="4"/>
        <v>678053.82719050546</v>
      </c>
      <c r="F47" s="18">
        <f>SUMPRODUCT($C$41:$E$41,C47:E47)/$F$41</f>
        <v>134790.07640572064</v>
      </c>
    </row>
    <row r="48" spans="2:8" x14ac:dyDescent="0.2">
      <c r="B48" s="19"/>
      <c r="C48" s="20"/>
      <c r="D48" s="20"/>
      <c r="E48" s="20"/>
      <c r="F48" s="20"/>
    </row>
    <row r="49" spans="2:6" x14ac:dyDescent="0.2">
      <c r="B49" s="19"/>
      <c r="C49" s="20"/>
      <c r="D49" s="20"/>
      <c r="E49" s="20"/>
      <c r="F49" s="20"/>
    </row>
  </sheetData>
  <hyperlinks>
    <hyperlink ref="M3" location="Contenidos!A1" display="Ir a contenidos" xr:uid="{2B86644F-867B-4E4C-85D8-E5709BC48D21}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BC510-ADED-4733-85EF-4E19881EADCF}">
  <dimension ref="B3:M56"/>
  <sheetViews>
    <sheetView showGridLines="0" workbookViewId="0">
      <selection activeCell="J28" sqref="J28"/>
    </sheetView>
  </sheetViews>
  <sheetFormatPr baseColWidth="10" defaultRowHeight="12.75" x14ac:dyDescent="0.2"/>
  <cols>
    <col min="1" max="1" width="13.85546875" style="1" customWidth="1"/>
    <col min="2" max="2" width="24.85546875" style="1" customWidth="1"/>
    <col min="3" max="8" width="14.5703125" style="1" customWidth="1"/>
    <col min="9" max="9" width="14.140625" style="1" bestFit="1" customWidth="1"/>
    <col min="10" max="16384" width="11.42578125" style="1"/>
  </cols>
  <sheetData>
    <row r="3" spans="2:13" ht="15" x14ac:dyDescent="0.25">
      <c r="M3" s="153" t="s">
        <v>273</v>
      </c>
    </row>
    <row r="11" spans="2:13" ht="32.25" customHeight="1" x14ac:dyDescent="0.3">
      <c r="C11" s="23" t="s">
        <v>53</v>
      </c>
    </row>
    <row r="12" spans="2:13" ht="23.25" customHeight="1" x14ac:dyDescent="0.2"/>
    <row r="13" spans="2:13" ht="29.25" customHeight="1" x14ac:dyDescent="0.3">
      <c r="B13" s="31" t="s">
        <v>52</v>
      </c>
      <c r="C13" s="30"/>
      <c r="D13" s="30"/>
      <c r="E13" s="30"/>
      <c r="F13" s="30"/>
      <c r="G13" s="30"/>
      <c r="H13" s="30"/>
    </row>
    <row r="14" spans="2:13" ht="29.25" customHeight="1" x14ac:dyDescent="0.25">
      <c r="B14" s="29"/>
    </row>
    <row r="15" spans="2:13" s="8" customFormat="1" ht="27" customHeight="1" x14ac:dyDescent="0.2">
      <c r="B15" s="5" t="s">
        <v>2</v>
      </c>
      <c r="C15" s="28" t="s">
        <v>3</v>
      </c>
      <c r="D15" s="28" t="s">
        <v>4</v>
      </c>
      <c r="E15" s="28" t="s">
        <v>5</v>
      </c>
      <c r="F15" s="28" t="s">
        <v>6</v>
      </c>
      <c r="G15" s="28" t="s">
        <v>7</v>
      </c>
      <c r="H15" s="27" t="s">
        <v>17</v>
      </c>
    </row>
    <row r="16" spans="2:13" ht="27" customHeight="1" x14ac:dyDescent="0.2">
      <c r="B16" s="5" t="s">
        <v>9</v>
      </c>
      <c r="C16" s="9">
        <v>1146.6127755999998</v>
      </c>
      <c r="D16" s="9">
        <v>743.07170759999985</v>
      </c>
      <c r="E16" s="9">
        <v>589.27300525999988</v>
      </c>
      <c r="F16" s="9">
        <v>558.55369365999979</v>
      </c>
      <c r="G16" s="9">
        <v>547.4888166300002</v>
      </c>
      <c r="H16" s="10">
        <f>SUM(C16:G16)</f>
        <v>3584.9999987499996</v>
      </c>
    </row>
    <row r="17" spans="2:9" ht="27" customHeight="1" x14ac:dyDescent="0.2">
      <c r="B17" s="5" t="s">
        <v>50</v>
      </c>
      <c r="C17" s="9">
        <v>31.182731205228688</v>
      </c>
      <c r="D17" s="9">
        <v>57.164847224895198</v>
      </c>
      <c r="E17" s="9">
        <v>88.821277741301714</v>
      </c>
      <c r="F17" s="9">
        <v>143.30924588995887</v>
      </c>
      <c r="G17" s="9">
        <v>357.33655085960118</v>
      </c>
      <c r="H17" s="10">
        <f>SUMPRODUCT($C$16:$G$16,C17:G17)/$H$16</f>
        <v>113.32099135945548</v>
      </c>
    </row>
    <row r="18" spans="2:9" ht="27" customHeight="1" x14ac:dyDescent="0.2">
      <c r="B18" s="5" t="s">
        <v>49</v>
      </c>
      <c r="C18" s="9">
        <v>11.710410576730016</v>
      </c>
      <c r="D18" s="9">
        <v>17.555912847978288</v>
      </c>
      <c r="E18" s="9">
        <v>29.855938707983839</v>
      </c>
      <c r="F18" s="9">
        <v>47.30237159589641</v>
      </c>
      <c r="G18" s="9">
        <v>157.05482625945487</v>
      </c>
      <c r="H18" s="10">
        <f t="shared" ref="H18:H25" si="0">SUMPRODUCT($C$16:$G$16,C18:G18)/$H$16</f>
        <v>43.646466567274508</v>
      </c>
    </row>
    <row r="19" spans="2:9" ht="27" customHeight="1" x14ac:dyDescent="0.2">
      <c r="B19" s="5" t="s">
        <v>48</v>
      </c>
      <c r="C19" s="9">
        <v>6.7914276195328451</v>
      </c>
      <c r="D19" s="9">
        <v>16.709022428026032</v>
      </c>
      <c r="E19" s="9">
        <v>50.27625287082035</v>
      </c>
      <c r="F19" s="9">
        <v>29.643133307339195</v>
      </c>
      <c r="G19" s="9">
        <v>153.15847772303414</v>
      </c>
      <c r="H19" s="10">
        <f t="shared" si="0"/>
        <v>41.907786192951207</v>
      </c>
    </row>
    <row r="20" spans="2:9" ht="27" customHeight="1" x14ac:dyDescent="0.2">
      <c r="B20" s="5" t="s">
        <v>47</v>
      </c>
      <c r="C20" s="9">
        <v>21.403936771904217</v>
      </c>
      <c r="D20" s="9">
        <v>27.840511921544191</v>
      </c>
      <c r="E20" s="9">
        <v>88.433609349281582</v>
      </c>
      <c r="F20" s="9">
        <v>113.43047680742109</v>
      </c>
      <c r="G20" s="9">
        <v>279.86181988668017</v>
      </c>
      <c r="H20" s="10">
        <f t="shared" si="0"/>
        <v>87.564655878820815</v>
      </c>
    </row>
    <row r="21" spans="2:9" ht="27" customHeight="1" x14ac:dyDescent="0.2">
      <c r="B21" s="5" t="s">
        <v>46</v>
      </c>
      <c r="C21" s="9">
        <v>3.4888612448144776</v>
      </c>
      <c r="D21" s="9">
        <v>5.7258165930472025</v>
      </c>
      <c r="E21" s="9">
        <v>2.8638939366574032</v>
      </c>
      <c r="F21" s="9">
        <v>0</v>
      </c>
      <c r="G21" s="9">
        <v>0.55030692151765614</v>
      </c>
      <c r="H21" s="10">
        <f t="shared" si="0"/>
        <v>2.8574525702696829</v>
      </c>
    </row>
    <row r="22" spans="2:9" ht="27" customHeight="1" x14ac:dyDescent="0.2">
      <c r="B22" s="5" t="s">
        <v>45</v>
      </c>
      <c r="C22" s="9">
        <v>7.2331281343521789</v>
      </c>
      <c r="D22" s="9">
        <v>28.293455404976054</v>
      </c>
      <c r="E22" s="9">
        <v>54.913622907708891</v>
      </c>
      <c r="F22" s="9">
        <v>65.307515848833603</v>
      </c>
      <c r="G22" s="9">
        <v>309.67156650202139</v>
      </c>
      <c r="H22" s="10">
        <f t="shared" si="0"/>
        <v>74.671200203970457</v>
      </c>
    </row>
    <row r="23" spans="2:9" ht="27" customHeight="1" x14ac:dyDescent="0.2">
      <c r="B23" s="5" t="s">
        <v>44</v>
      </c>
      <c r="C23" s="9">
        <v>8.1612231239123147</v>
      </c>
      <c r="D23" s="9">
        <v>20.709488450990516</v>
      </c>
      <c r="E23" s="9">
        <v>5.0017302555706751</v>
      </c>
      <c r="F23" s="9">
        <v>22.128978791990335</v>
      </c>
      <c r="G23" s="9">
        <v>17.144097159939488</v>
      </c>
      <c r="H23" s="10">
        <f t="shared" si="0"/>
        <v>13.790852605052605</v>
      </c>
    </row>
    <row r="24" spans="2:9" ht="27" customHeight="1" x14ac:dyDescent="0.2">
      <c r="B24" s="5" t="s">
        <v>43</v>
      </c>
      <c r="C24" s="9">
        <v>9.3890695627096576</v>
      </c>
      <c r="D24" s="9">
        <v>9.156301763089763</v>
      </c>
      <c r="E24" s="9">
        <v>17.334965500808764</v>
      </c>
      <c r="F24" s="9">
        <v>20.528998048135474</v>
      </c>
      <c r="G24" s="9">
        <v>61.18914763197801</v>
      </c>
      <c r="H24" s="10">
        <f t="shared" si="0"/>
        <v>20.293267741886087</v>
      </c>
    </row>
    <row r="25" spans="2:9" ht="27" customHeight="1" x14ac:dyDescent="0.2">
      <c r="B25" s="5" t="s">
        <v>42</v>
      </c>
      <c r="C25" s="9">
        <v>49.668821958728579</v>
      </c>
      <c r="D25" s="9">
        <v>91.725574133647726</v>
      </c>
      <c r="E25" s="9">
        <v>168.58747968182814</v>
      </c>
      <c r="F25" s="9">
        <v>220.28718286587878</v>
      </c>
      <c r="G25" s="9">
        <v>668.37277970332843</v>
      </c>
      <c r="H25" s="10">
        <f t="shared" si="0"/>
        <v>199.00208584161905</v>
      </c>
    </row>
    <row r="26" spans="2:9" ht="27" customHeight="1" x14ac:dyDescent="0.2">
      <c r="B26" s="34"/>
      <c r="C26" s="33"/>
      <c r="D26" s="33"/>
      <c r="E26" s="33"/>
      <c r="F26" s="33"/>
      <c r="G26" s="33"/>
      <c r="H26" s="32"/>
    </row>
    <row r="27" spans="2:9" ht="27" customHeight="1" x14ac:dyDescent="0.2">
      <c r="B27" s="5" t="s">
        <v>2</v>
      </c>
      <c r="C27" s="28" t="s">
        <v>3</v>
      </c>
      <c r="D27" s="28" t="s">
        <v>4</v>
      </c>
      <c r="E27" s="28" t="s">
        <v>5</v>
      </c>
      <c r="F27" s="28" t="s">
        <v>6</v>
      </c>
      <c r="G27" s="28" t="s">
        <v>7</v>
      </c>
      <c r="H27" s="27" t="s">
        <v>17</v>
      </c>
    </row>
    <row r="28" spans="2:9" ht="27" customHeight="1" x14ac:dyDescent="0.2">
      <c r="B28" s="5" t="s">
        <v>18</v>
      </c>
      <c r="C28" s="9">
        <v>529.14863039999989</v>
      </c>
      <c r="D28" s="9">
        <v>463.86179919999989</v>
      </c>
      <c r="E28" s="9">
        <v>564.50377445999993</v>
      </c>
      <c r="F28" s="9">
        <v>555.55369365999979</v>
      </c>
      <c r="G28" s="9">
        <v>540.4888166300002</v>
      </c>
      <c r="H28" s="10">
        <f>SUM(C28:G28)</f>
        <v>2653.5567143499998</v>
      </c>
    </row>
    <row r="29" spans="2:9" ht="27" customHeight="1" x14ac:dyDescent="0.2">
      <c r="B29" s="5" t="s">
        <v>50</v>
      </c>
      <c r="C29" s="9">
        <v>31.661794974374747</v>
      </c>
      <c r="D29" s="9">
        <v>57.450801914968281</v>
      </c>
      <c r="E29" s="9">
        <v>87.955773059526692</v>
      </c>
      <c r="F29" s="9">
        <v>143.37391603450095</v>
      </c>
      <c r="G29" s="9">
        <v>358.87951683846637</v>
      </c>
      <c r="H29" s="10">
        <v>138.18309052126651</v>
      </c>
      <c r="I29" s="11"/>
    </row>
    <row r="30" spans="2:9" ht="27" customHeight="1" x14ac:dyDescent="0.2">
      <c r="B30" s="5" t="s">
        <v>49</v>
      </c>
      <c r="C30" s="9">
        <v>10.98746750750354</v>
      </c>
      <c r="D30" s="9">
        <v>20.06410696188237</v>
      </c>
      <c r="E30" s="9">
        <v>27.41938243604919</v>
      </c>
      <c r="F30" s="9">
        <v>47.340004528637714</v>
      </c>
      <c r="G30" s="9">
        <v>158.27842934515743</v>
      </c>
      <c r="H30" s="10">
        <v>53.681519446939745</v>
      </c>
    </row>
    <row r="31" spans="2:9" ht="27" customHeight="1" x14ac:dyDescent="0.2">
      <c r="B31" s="5" t="s">
        <v>48</v>
      </c>
      <c r="C31" s="9">
        <v>6.5512010446280824</v>
      </c>
      <c r="D31" s="9">
        <v>15.143142158363794</v>
      </c>
      <c r="E31" s="9">
        <v>51.613568101065994</v>
      </c>
      <c r="F31" s="9">
        <v>29.707806443945152</v>
      </c>
      <c r="G31" s="9">
        <v>152.28613653588701</v>
      </c>
      <c r="H31" s="10">
        <v>52.171552547192427</v>
      </c>
    </row>
    <row r="32" spans="2:9" ht="27" customHeight="1" x14ac:dyDescent="0.2">
      <c r="B32" s="5" t="s">
        <v>47</v>
      </c>
      <c r="C32" s="9">
        <v>26.545630603223419</v>
      </c>
      <c r="D32" s="9">
        <v>31.214268856308959</v>
      </c>
      <c r="E32" s="9">
        <v>84.439989144869031</v>
      </c>
      <c r="F32" s="9">
        <v>113.32660103405064</v>
      </c>
      <c r="G32" s="9">
        <v>279.56381693853854</v>
      </c>
      <c r="H32" s="10">
        <v>112.10824945304857</v>
      </c>
    </row>
    <row r="33" spans="2:8" ht="27" customHeight="1" x14ac:dyDescent="0.2">
      <c r="B33" s="5" t="s">
        <v>46</v>
      </c>
      <c r="C33" s="9">
        <v>1.8699689787574665</v>
      </c>
      <c r="D33" s="9">
        <v>9.1723274486880833</v>
      </c>
      <c r="E33" s="9">
        <v>2.9895555409073391</v>
      </c>
      <c r="F33" s="9">
        <v>0</v>
      </c>
      <c r="G33" s="9">
        <v>0.55743407814347146</v>
      </c>
      <c r="H33" s="10">
        <v>112.10824945304857</v>
      </c>
    </row>
    <row r="34" spans="2:8" ht="27" customHeight="1" x14ac:dyDescent="0.2">
      <c r="B34" s="5" t="s">
        <v>45</v>
      </c>
      <c r="C34" s="9">
        <v>5.5470793923838899</v>
      </c>
      <c r="D34" s="9">
        <v>22.759675879772249</v>
      </c>
      <c r="E34" s="9">
        <v>57.039681676781392</v>
      </c>
      <c r="F34" s="9">
        <v>65.395576729545596</v>
      </c>
      <c r="G34" s="9">
        <v>311.31674571416181</v>
      </c>
      <c r="H34" s="10">
        <v>112.10824945304857</v>
      </c>
    </row>
    <row r="35" spans="2:8" ht="27" customHeight="1" x14ac:dyDescent="0.2">
      <c r="B35" s="5" t="s">
        <v>44</v>
      </c>
      <c r="C35" s="9">
        <v>8.1210081363181388</v>
      </c>
      <c r="D35" s="9">
        <v>22.875389985336824</v>
      </c>
      <c r="E35" s="9">
        <v>5.221195592570564</v>
      </c>
      <c r="F35" s="9">
        <v>22.248475677950374</v>
      </c>
      <c r="G35" s="9">
        <v>16.903590204234213</v>
      </c>
      <c r="H35" s="10">
        <v>112.10824945304857</v>
      </c>
    </row>
    <row r="36" spans="2:8" ht="27" customHeight="1" x14ac:dyDescent="0.2">
      <c r="B36" s="5" t="s">
        <v>43</v>
      </c>
      <c r="C36" s="9">
        <v>7.1218335664050896</v>
      </c>
      <c r="D36" s="9">
        <v>6.8664350733195709</v>
      </c>
      <c r="E36" s="9">
        <v>16.874501029957202</v>
      </c>
      <c r="F36" s="9">
        <v>20.598454870373828</v>
      </c>
      <c r="G36" s="9">
        <v>61.98162292516627</v>
      </c>
      <c r="H36" s="10">
        <v>23.147508515920649</v>
      </c>
    </row>
    <row r="37" spans="2:8" ht="27" customHeight="1" x14ac:dyDescent="0.2">
      <c r="B37" s="5" t="s">
        <v>42</v>
      </c>
      <c r="C37" s="9">
        <v>49.20552067708801</v>
      </c>
      <c r="D37" s="9">
        <v>92.888097243425705</v>
      </c>
      <c r="E37" s="9">
        <v>166.60702940115473</v>
      </c>
      <c r="F37" s="9">
        <v>220.45433421354755</v>
      </c>
      <c r="G37" s="9">
        <v>670.27847955544667</v>
      </c>
      <c r="H37" s="10">
        <v>244.17296570817936</v>
      </c>
    </row>
    <row r="38" spans="2:8" ht="27" customHeight="1" x14ac:dyDescent="0.2"/>
    <row r="39" spans="2:8" ht="27" customHeight="1" x14ac:dyDescent="0.2"/>
    <row r="40" spans="2:8" ht="27" customHeight="1" x14ac:dyDescent="0.3">
      <c r="B40" s="31" t="s">
        <v>51</v>
      </c>
      <c r="C40" s="30"/>
      <c r="D40" s="30"/>
      <c r="E40" s="30"/>
      <c r="F40" s="30"/>
      <c r="G40" s="30"/>
    </row>
    <row r="41" spans="2:8" ht="27" customHeight="1" x14ac:dyDescent="0.25">
      <c r="B41" s="29"/>
    </row>
    <row r="42" spans="2:8" ht="27" customHeight="1" x14ac:dyDescent="0.2">
      <c r="B42" s="5" t="s">
        <v>2</v>
      </c>
      <c r="C42" s="28" t="s">
        <v>3</v>
      </c>
      <c r="D42" s="28" t="s">
        <v>4</v>
      </c>
      <c r="E42" s="28" t="s">
        <v>26</v>
      </c>
      <c r="F42" s="27" t="s">
        <v>17</v>
      </c>
    </row>
    <row r="43" spans="2:8" ht="27" customHeight="1" x14ac:dyDescent="0.2">
      <c r="B43" s="5" t="s">
        <v>27</v>
      </c>
      <c r="C43" s="9">
        <v>617.46414519999996</v>
      </c>
      <c r="D43" s="9">
        <v>279.20990840000002</v>
      </c>
      <c r="E43" s="9">
        <v>34.769230800000003</v>
      </c>
      <c r="F43" s="10">
        <f>SUM(A43:E43)</f>
        <v>931.44328440000004</v>
      </c>
    </row>
    <row r="44" spans="2:8" ht="27" customHeight="1" x14ac:dyDescent="0.2">
      <c r="B44" s="5" t="s">
        <v>50</v>
      </c>
      <c r="C44" s="9">
        <v>30.772187630693214</v>
      </c>
      <c r="D44" s="9">
        <v>56.689780069194704</v>
      </c>
      <c r="E44" s="9">
        <v>136.61548670211016</v>
      </c>
      <c r="F44" s="10">
        <f t="shared" ref="F44:F52" si="1">SUMPRODUCT($C$43:$E$43,C44:E44)/$F$43</f>
        <v>42.492212765430288</v>
      </c>
    </row>
    <row r="45" spans="2:8" ht="27" customHeight="1" x14ac:dyDescent="0.2">
      <c r="B45" s="5" t="s">
        <v>49</v>
      </c>
      <c r="C45" s="9">
        <v>12.329951545889372</v>
      </c>
      <c r="D45" s="9">
        <v>13.388956735691549</v>
      </c>
      <c r="E45" s="9">
        <v>76.906902662914234</v>
      </c>
      <c r="F45" s="10">
        <f t="shared" si="1"/>
        <v>15.057949806593722</v>
      </c>
    </row>
    <row r="46" spans="2:8" ht="27" customHeight="1" x14ac:dyDescent="0.2">
      <c r="B46" s="5" t="s">
        <v>48</v>
      </c>
      <c r="C46" s="9">
        <v>6.9972947360038189</v>
      </c>
      <c r="D46" s="9">
        <v>19.3104775245863</v>
      </c>
      <c r="E46" s="9">
        <v>60.02389376989035</v>
      </c>
      <c r="F46" s="10">
        <f t="shared" si="1"/>
        <v>12.667695486451088</v>
      </c>
    </row>
    <row r="47" spans="2:8" ht="27" customHeight="1" x14ac:dyDescent="0.2">
      <c r="B47" s="5" t="s">
        <v>47</v>
      </c>
      <c r="C47" s="9">
        <v>16.997656229254364</v>
      </c>
      <c r="D47" s="9">
        <v>22.235564121548915</v>
      </c>
      <c r="E47" s="9">
        <v>200.26172565198078</v>
      </c>
      <c r="F47" s="10">
        <f t="shared" si="1"/>
        <v>25.40871747273934</v>
      </c>
    </row>
    <row r="48" spans="2:8" ht="27" customHeight="1" x14ac:dyDescent="0.2">
      <c r="B48" s="5" t="s">
        <v>46</v>
      </c>
      <c r="C48" s="9">
        <v>4.8762043513065176</v>
      </c>
      <c r="D48" s="9">
        <v>0</v>
      </c>
      <c r="E48" s="9">
        <v>0</v>
      </c>
      <c r="F48" s="10">
        <f t="shared" si="1"/>
        <v>3.2324902675523535</v>
      </c>
    </row>
    <row r="49" spans="2:6" ht="27" customHeight="1" x14ac:dyDescent="0.2">
      <c r="B49" s="5" t="s">
        <v>45</v>
      </c>
      <c r="C49" s="9">
        <v>8.6780223675407022</v>
      </c>
      <c r="D49" s="9">
        <v>37.486929023611978</v>
      </c>
      <c r="E49" s="9">
        <v>45.600663676459583</v>
      </c>
      <c r="F49" s="10">
        <f t="shared" si="1"/>
        <v>18.69205562343523</v>
      </c>
    </row>
    <row r="50" spans="2:6" ht="27" customHeight="1" x14ac:dyDescent="0.2">
      <c r="B50" s="5" t="s">
        <v>44</v>
      </c>
      <c r="C50" s="9">
        <v>8.1956861867029751</v>
      </c>
      <c r="D50" s="9">
        <v>17.11119572431334</v>
      </c>
      <c r="E50" s="9">
        <v>7.1902654803625961</v>
      </c>
      <c r="F50" s="10">
        <f t="shared" si="1"/>
        <v>10.830673134219229</v>
      </c>
    </row>
    <row r="51" spans="2:6" ht="25.5" x14ac:dyDescent="0.2">
      <c r="B51" s="5" t="s">
        <v>43</v>
      </c>
      <c r="C51" s="9">
        <v>11.332024196698246</v>
      </c>
      <c r="D51" s="9">
        <v>12.96054241032085</v>
      </c>
      <c r="E51" s="9">
        <v>20.486725671250685</v>
      </c>
      <c r="F51" s="10">
        <f t="shared" si="1"/>
        <v>12.161919438495014</v>
      </c>
    </row>
    <row r="52" spans="2:6" ht="25.5" x14ac:dyDescent="0.2">
      <c r="B52" s="5" t="s">
        <v>42</v>
      </c>
      <c r="C52" s="9">
        <v>50.065857544597712</v>
      </c>
      <c r="D52" s="9">
        <v>89.794231279795071</v>
      </c>
      <c r="E52" s="9">
        <v>273.52787605528499</v>
      </c>
      <c r="F52" s="10">
        <f t="shared" si="1"/>
        <v>70.316320888984436</v>
      </c>
    </row>
    <row r="55" spans="2:6" x14ac:dyDescent="0.2">
      <c r="C55" s="11"/>
      <c r="D55" s="11"/>
      <c r="E55" s="11"/>
    </row>
    <row r="56" spans="2:6" x14ac:dyDescent="0.2">
      <c r="C56" s="11"/>
      <c r="D56" s="11"/>
      <c r="E56" s="11"/>
    </row>
  </sheetData>
  <hyperlinks>
    <hyperlink ref="M3" location="Contenidos!A1" display="Ir a contenidos" xr:uid="{AAFBD557-B438-4F3D-9A1A-CB7CCB6B8850}"/>
  </hyperlink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38C3E-BADA-4046-9845-53E163F9517B}">
  <dimension ref="B3:P103"/>
  <sheetViews>
    <sheetView showGridLines="0" workbookViewId="0">
      <selection activeCell="P65" sqref="P65:P73"/>
    </sheetView>
  </sheetViews>
  <sheetFormatPr baseColWidth="10" defaultRowHeight="12.75" x14ac:dyDescent="0.2"/>
  <cols>
    <col min="1" max="1" width="3.5703125" style="1" customWidth="1"/>
    <col min="2" max="2" width="30" style="1" customWidth="1"/>
    <col min="3" max="7" width="12.28515625" style="1" customWidth="1"/>
    <col min="8" max="8" width="13.85546875" style="1" customWidth="1"/>
    <col min="9" max="9" width="14.140625" style="1" bestFit="1" customWidth="1"/>
    <col min="10" max="10" width="30" style="1" customWidth="1"/>
    <col min="11" max="16" width="12.28515625" style="1" customWidth="1"/>
    <col min="17" max="16384" width="11.42578125" style="1"/>
  </cols>
  <sheetData>
    <row r="3" spans="2:16" ht="15" x14ac:dyDescent="0.25">
      <c r="M3" s="153" t="s">
        <v>273</v>
      </c>
    </row>
    <row r="11" spans="2:16" ht="18.75" x14ac:dyDescent="0.3">
      <c r="B11" s="23" t="s">
        <v>54</v>
      </c>
      <c r="J11" s="23" t="s">
        <v>55</v>
      </c>
    </row>
    <row r="12" spans="2:16" ht="24" customHeight="1" x14ac:dyDescent="0.2"/>
    <row r="13" spans="2:16" ht="30" customHeight="1" x14ac:dyDescent="0.25">
      <c r="B13" s="170" t="s">
        <v>56</v>
      </c>
      <c r="C13" s="170"/>
      <c r="D13" s="170"/>
      <c r="E13" s="170"/>
      <c r="F13" s="170"/>
      <c r="G13" s="170"/>
      <c r="H13" s="170"/>
      <c r="J13" s="170" t="s">
        <v>57</v>
      </c>
      <c r="K13" s="170"/>
      <c r="L13" s="170"/>
      <c r="M13" s="170"/>
      <c r="N13" s="170"/>
      <c r="O13" s="170"/>
      <c r="P13" s="170"/>
    </row>
    <row r="14" spans="2:16" s="21" customFormat="1" ht="18.75" customHeight="1" x14ac:dyDescent="0.25">
      <c r="B14" s="168"/>
      <c r="C14" s="168"/>
      <c r="D14" s="168"/>
      <c r="E14" s="168"/>
      <c r="F14" s="168"/>
      <c r="G14" s="168"/>
      <c r="H14" s="168"/>
      <c r="J14" s="168"/>
      <c r="K14" s="168"/>
      <c r="L14" s="168"/>
      <c r="M14" s="168"/>
      <c r="N14" s="168"/>
      <c r="O14" s="168"/>
      <c r="P14" s="168"/>
    </row>
    <row r="15" spans="2:16" s="8" customFormat="1" ht="25.5" x14ac:dyDescent="0.2">
      <c r="B15" s="5" t="s">
        <v>2</v>
      </c>
      <c r="C15" s="15" t="s">
        <v>3</v>
      </c>
      <c r="D15" s="15" t="s">
        <v>4</v>
      </c>
      <c r="E15" s="15" t="s">
        <v>5</v>
      </c>
      <c r="F15" s="15" t="s">
        <v>6</v>
      </c>
      <c r="G15" s="15" t="s">
        <v>7</v>
      </c>
      <c r="H15" s="16" t="s">
        <v>8</v>
      </c>
      <c r="J15" s="5" t="s">
        <v>2</v>
      </c>
      <c r="K15" s="15" t="s">
        <v>3</v>
      </c>
      <c r="L15" s="15" t="s">
        <v>4</v>
      </c>
      <c r="M15" s="15" t="s">
        <v>5</v>
      </c>
      <c r="N15" s="15" t="s">
        <v>6</v>
      </c>
      <c r="O15" s="15" t="s">
        <v>7</v>
      </c>
      <c r="P15" s="16" t="s">
        <v>8</v>
      </c>
    </row>
    <row r="16" spans="2:16" x14ac:dyDescent="0.2">
      <c r="B16" s="5" t="s">
        <v>9</v>
      </c>
      <c r="C16" s="36">
        <v>1146.6127755999998</v>
      </c>
      <c r="D16" s="36">
        <v>743.07170759999985</v>
      </c>
      <c r="E16" s="36">
        <v>589.27300525999988</v>
      </c>
      <c r="F16" s="36">
        <v>558.55369365999979</v>
      </c>
      <c r="G16" s="36">
        <v>547.4888166300002</v>
      </c>
      <c r="H16" s="37">
        <f>SUM(C16:G16)</f>
        <v>3584.9999987499996</v>
      </c>
      <c r="J16" s="5" t="s">
        <v>9</v>
      </c>
      <c r="K16" s="36">
        <v>1146.6127755999998</v>
      </c>
      <c r="L16" s="36">
        <v>743.07170759999985</v>
      </c>
      <c r="M16" s="36">
        <v>589.27300525999988</v>
      </c>
      <c r="N16" s="36">
        <v>558.55369365999979</v>
      </c>
      <c r="O16" s="36">
        <v>547.4888166300002</v>
      </c>
      <c r="P16" s="37">
        <f>SUM(K16:O16)</f>
        <v>3584.9999987499996</v>
      </c>
    </row>
    <row r="17" spans="2:16" x14ac:dyDescent="0.2">
      <c r="B17" s="5" t="s">
        <v>58</v>
      </c>
      <c r="C17" s="36">
        <v>21906.5019292</v>
      </c>
      <c r="D17" s="36">
        <v>28933.121243199992</v>
      </c>
      <c r="E17" s="36">
        <v>35506.133043819988</v>
      </c>
      <c r="F17" s="36">
        <v>57047.86528146499</v>
      </c>
      <c r="G17" s="36">
        <v>159652.60390152005</v>
      </c>
      <c r="H17" s="37">
        <f>SUM(C17:G17)</f>
        <v>303046.225399205</v>
      </c>
      <c r="I17" s="11"/>
      <c r="J17" s="5" t="s">
        <v>58</v>
      </c>
      <c r="K17" s="36">
        <v>22598.800494799994</v>
      </c>
      <c r="L17" s="36">
        <v>29589.102988799994</v>
      </c>
      <c r="M17" s="36">
        <v>36933.947498019988</v>
      </c>
      <c r="N17" s="36">
        <v>59308.807406434993</v>
      </c>
      <c r="O17" s="36">
        <v>161998.98012148516</v>
      </c>
      <c r="P17" s="37">
        <f>SUM(K17:O17)</f>
        <v>310429.63850954012</v>
      </c>
    </row>
    <row r="18" spans="2:16" x14ac:dyDescent="0.2">
      <c r="B18" s="5" t="s">
        <v>59</v>
      </c>
      <c r="C18" s="36">
        <v>8062.8956908</v>
      </c>
      <c r="D18" s="36">
        <v>9092.5971319999971</v>
      </c>
      <c r="E18" s="36">
        <v>11505.867367160001</v>
      </c>
      <c r="F18" s="36">
        <v>16902.560266704997</v>
      </c>
      <c r="G18" s="36">
        <v>38868.061491375003</v>
      </c>
      <c r="H18" s="37">
        <f t="shared" ref="H18:H25" si="0">SUM(C18:G18)</f>
        <v>84431.981948040004</v>
      </c>
      <c r="J18" s="5" t="s">
        <v>59</v>
      </c>
      <c r="K18" s="36">
        <v>9026.8774367999995</v>
      </c>
      <c r="L18" s="36">
        <v>11425.445894799999</v>
      </c>
      <c r="M18" s="36">
        <v>12306.268828099999</v>
      </c>
      <c r="N18" s="36">
        <v>15666.172796579993</v>
      </c>
      <c r="O18" s="36">
        <v>43963.875090855036</v>
      </c>
      <c r="P18" s="37">
        <f t="shared" ref="P18:P25" si="1">SUM(K18:O18)</f>
        <v>92388.640047135035</v>
      </c>
    </row>
    <row r="19" spans="2:16" x14ac:dyDescent="0.2">
      <c r="B19" s="5" t="s">
        <v>60</v>
      </c>
      <c r="C19" s="36">
        <v>1272.2033879999999</v>
      </c>
      <c r="D19" s="36">
        <v>3063.4146035999984</v>
      </c>
      <c r="E19" s="36">
        <v>5020.2589094399991</v>
      </c>
      <c r="F19" s="36">
        <v>5194.6591562499971</v>
      </c>
      <c r="G19" s="36">
        <v>25809.578946560006</v>
      </c>
      <c r="H19" s="37">
        <f t="shared" si="0"/>
        <v>40360.115003850005</v>
      </c>
      <c r="J19" s="5" t="s">
        <v>60</v>
      </c>
      <c r="K19" s="36">
        <v>2859.389826399999</v>
      </c>
      <c r="L19" s="36">
        <v>3448.6544963999995</v>
      </c>
      <c r="M19" s="36">
        <v>4210.4684729999999</v>
      </c>
      <c r="N19" s="36">
        <v>6198.6047985549967</v>
      </c>
      <c r="O19" s="36">
        <v>30780.955664285011</v>
      </c>
      <c r="P19" s="37">
        <f t="shared" si="1"/>
        <v>47498.073258640004</v>
      </c>
    </row>
    <row r="20" spans="2:16" x14ac:dyDescent="0.2">
      <c r="B20" s="5" t="s">
        <v>61</v>
      </c>
      <c r="C20" s="36">
        <v>3785.6323303999989</v>
      </c>
      <c r="D20" s="36">
        <v>3057.4146035999993</v>
      </c>
      <c r="E20" s="36">
        <v>3191.8343180999996</v>
      </c>
      <c r="F20" s="36">
        <v>5001.2417545949957</v>
      </c>
      <c r="G20" s="36">
        <v>8738.2461343149989</v>
      </c>
      <c r="H20" s="37">
        <f t="shared" si="0"/>
        <v>23774.369141009993</v>
      </c>
      <c r="J20" s="5" t="s">
        <v>61</v>
      </c>
      <c r="K20" s="36">
        <v>2517.3950423999995</v>
      </c>
      <c r="L20" s="36">
        <v>2418.8878748000002</v>
      </c>
      <c r="M20" s="36">
        <v>1889.27125652</v>
      </c>
      <c r="N20" s="36">
        <v>5267.2315673299963</v>
      </c>
      <c r="O20" s="36">
        <v>10998.467412884995</v>
      </c>
      <c r="P20" s="37">
        <f t="shared" si="1"/>
        <v>23091.253153934991</v>
      </c>
    </row>
    <row r="21" spans="2:16" x14ac:dyDescent="0.2">
      <c r="B21" s="5" t="s">
        <v>62</v>
      </c>
      <c r="C21" s="36">
        <v>5234.7053395999992</v>
      </c>
      <c r="D21" s="36">
        <v>4596.8031275999992</v>
      </c>
      <c r="E21" s="36">
        <v>5254.50909624</v>
      </c>
      <c r="F21" s="36">
        <v>12862.730738089998</v>
      </c>
      <c r="G21" s="36">
        <v>39591.821430895012</v>
      </c>
      <c r="H21" s="37">
        <f t="shared" si="0"/>
        <v>67540.569732425007</v>
      </c>
      <c r="J21" s="5" t="s">
        <v>62</v>
      </c>
      <c r="K21" s="36">
        <v>4104.5814808000005</v>
      </c>
      <c r="L21" s="36">
        <v>4918.2750947999994</v>
      </c>
      <c r="M21" s="36">
        <v>4091.6223190000001</v>
      </c>
      <c r="N21" s="36">
        <v>6195.6047985549967</v>
      </c>
      <c r="O21" s="36">
        <v>31061.955664285011</v>
      </c>
      <c r="P21" s="37">
        <f t="shared" si="1"/>
        <v>50372.039357440008</v>
      </c>
    </row>
    <row r="22" spans="2:16" x14ac:dyDescent="0.2">
      <c r="B22" s="5" t="s">
        <v>63</v>
      </c>
      <c r="C22" s="36">
        <v>10904.984342</v>
      </c>
      <c r="D22" s="36">
        <v>12496.385913999999</v>
      </c>
      <c r="E22" s="36">
        <v>12301.3000852</v>
      </c>
      <c r="F22" s="36">
        <v>21424.118508369993</v>
      </c>
      <c r="G22" s="36">
        <v>63094.190580799972</v>
      </c>
      <c r="H22" s="37">
        <f t="shared" si="0"/>
        <v>120220.97943036996</v>
      </c>
      <c r="J22" s="5" t="s">
        <v>63</v>
      </c>
      <c r="K22" s="36">
        <v>9371.5580067999981</v>
      </c>
      <c r="L22" s="36">
        <v>10244.7118632</v>
      </c>
      <c r="M22" s="36">
        <v>14841.188990519999</v>
      </c>
      <c r="N22" s="36">
        <v>22690.054861134995</v>
      </c>
      <c r="O22" s="36">
        <v>64483.413186840015</v>
      </c>
      <c r="P22" s="37">
        <f t="shared" si="1"/>
        <v>121630.92690849501</v>
      </c>
    </row>
    <row r="23" spans="2:16" x14ac:dyDescent="0.2">
      <c r="B23" s="5" t="s">
        <v>64</v>
      </c>
      <c r="C23" s="36">
        <v>5541.6883900000003</v>
      </c>
      <c r="D23" s="36">
        <v>6652.5723563999982</v>
      </c>
      <c r="E23" s="36">
        <v>6744.0107804399995</v>
      </c>
      <c r="F23" s="36">
        <v>11553.619235589997</v>
      </c>
      <c r="G23" s="36">
        <v>25291.922678165</v>
      </c>
      <c r="H23" s="37">
        <f t="shared" si="0"/>
        <v>55783.813440594997</v>
      </c>
      <c r="J23" s="5" t="s">
        <v>64</v>
      </c>
      <c r="K23" s="36">
        <v>6785.6205915999999</v>
      </c>
      <c r="L23" s="36">
        <v>8023.8148563999994</v>
      </c>
      <c r="M23" s="36">
        <v>7888.8584104599977</v>
      </c>
      <c r="N23" s="36">
        <v>12338.228780384996</v>
      </c>
      <c r="O23" s="36">
        <v>26195.86350901</v>
      </c>
      <c r="P23" s="37">
        <f t="shared" si="1"/>
        <v>61232.386147854995</v>
      </c>
    </row>
    <row r="24" spans="2:16" x14ac:dyDescent="0.2">
      <c r="B24" s="5" t="s">
        <v>65</v>
      </c>
      <c r="C24" s="36">
        <v>1143.1108199999999</v>
      </c>
      <c r="D24" s="36">
        <v>757.83702720000008</v>
      </c>
      <c r="E24" s="36">
        <v>1088.5484468999998</v>
      </c>
      <c r="F24" s="36">
        <v>814.28917509499991</v>
      </c>
      <c r="G24" s="36">
        <v>1938.4487622250006</v>
      </c>
      <c r="H24" s="37">
        <f t="shared" si="0"/>
        <v>5742.2342314200005</v>
      </c>
      <c r="J24" s="5" t="s">
        <v>65</v>
      </c>
      <c r="K24" s="36">
        <v>1038.0299856000001</v>
      </c>
      <c r="L24" s="36">
        <v>805.37548880000008</v>
      </c>
      <c r="M24" s="36">
        <v>943.93306210000003</v>
      </c>
      <c r="N24" s="36">
        <v>979.53262115499967</v>
      </c>
      <c r="O24" s="36">
        <v>2313.7282471150006</v>
      </c>
      <c r="P24" s="37">
        <f t="shared" si="1"/>
        <v>6080.5994047700005</v>
      </c>
    </row>
    <row r="25" spans="2:16" x14ac:dyDescent="0.2">
      <c r="B25" s="5" t="s">
        <v>17</v>
      </c>
      <c r="C25" s="36">
        <f>SUM(C17:C24)</f>
        <v>57851.722229999992</v>
      </c>
      <c r="D25" s="36">
        <f t="shared" ref="D25:G25" si="2">SUM(D17:D24)</f>
        <v>68650.146007599978</v>
      </c>
      <c r="E25" s="36">
        <f t="shared" si="2"/>
        <v>80612.462047299996</v>
      </c>
      <c r="F25" s="36">
        <f t="shared" si="2"/>
        <v>130801.08411615998</v>
      </c>
      <c r="G25" s="36">
        <f t="shared" si="2"/>
        <v>362984.87392585503</v>
      </c>
      <c r="H25" s="37">
        <f t="shared" si="0"/>
        <v>700900.288326915</v>
      </c>
      <c r="J25" s="5" t="s">
        <v>17</v>
      </c>
      <c r="K25" s="36">
        <f>SUM(K17:K24)</f>
        <v>58302.252865199996</v>
      </c>
      <c r="L25" s="36">
        <f t="shared" ref="L25:O25" si="3">SUM(L17:L24)</f>
        <v>70874.268557999982</v>
      </c>
      <c r="M25" s="36">
        <f t="shared" si="3"/>
        <v>83105.558837719989</v>
      </c>
      <c r="N25" s="36">
        <f t="shared" si="3"/>
        <v>128644.23763012997</v>
      </c>
      <c r="O25" s="36">
        <f t="shared" si="3"/>
        <v>371797.23889676022</v>
      </c>
      <c r="P25" s="37">
        <f t="shared" si="1"/>
        <v>712723.55678781006</v>
      </c>
    </row>
    <row r="26" spans="2:16" x14ac:dyDescent="0.2">
      <c r="B26" s="34"/>
      <c r="C26" s="38"/>
      <c r="D26" s="38"/>
      <c r="E26" s="38"/>
      <c r="F26" s="38"/>
      <c r="G26" s="38"/>
      <c r="H26" s="38"/>
      <c r="I26" s="38"/>
      <c r="J26" s="34"/>
      <c r="K26" s="38"/>
      <c r="L26" s="38"/>
      <c r="M26" s="38"/>
      <c r="N26" s="38"/>
      <c r="O26" s="38"/>
      <c r="P26" s="38"/>
    </row>
    <row r="27" spans="2:16" x14ac:dyDescent="0.2">
      <c r="C27" s="11"/>
      <c r="D27" s="11"/>
      <c r="E27" s="11"/>
      <c r="F27" s="11"/>
      <c r="G27" s="11"/>
      <c r="H27" s="11"/>
      <c r="K27" s="11"/>
      <c r="L27" s="11"/>
      <c r="M27" s="11"/>
      <c r="N27" s="11"/>
      <c r="O27" s="11"/>
      <c r="P27" s="11"/>
    </row>
    <row r="28" spans="2:16" ht="30.75" customHeight="1" x14ac:dyDescent="0.25">
      <c r="B28" s="170" t="s">
        <v>66</v>
      </c>
      <c r="C28" s="170"/>
      <c r="D28" s="170"/>
      <c r="E28" s="170"/>
      <c r="F28" s="170"/>
      <c r="G28" s="170"/>
      <c r="H28" s="170"/>
      <c r="J28" s="170" t="s">
        <v>67</v>
      </c>
      <c r="K28" s="170"/>
      <c r="L28" s="170"/>
      <c r="M28" s="170"/>
      <c r="N28" s="170"/>
      <c r="O28" s="170"/>
      <c r="P28" s="170"/>
    </row>
    <row r="29" spans="2:16" s="21" customFormat="1" ht="18.75" customHeight="1" x14ac:dyDescent="0.25">
      <c r="B29" s="168"/>
      <c r="C29" s="168"/>
      <c r="D29" s="168"/>
      <c r="E29" s="168"/>
      <c r="F29" s="168"/>
      <c r="G29" s="168"/>
      <c r="H29" s="168"/>
      <c r="J29" s="168"/>
      <c r="K29" s="168"/>
      <c r="L29" s="168"/>
      <c r="M29" s="168"/>
      <c r="N29" s="168"/>
      <c r="O29" s="168"/>
      <c r="P29" s="168"/>
    </row>
    <row r="30" spans="2:16" ht="25.5" x14ac:dyDescent="0.2">
      <c r="B30" s="5" t="s">
        <v>2</v>
      </c>
      <c r="C30" s="15" t="s">
        <v>3</v>
      </c>
      <c r="D30" s="15" t="s">
        <v>4</v>
      </c>
      <c r="E30" s="15" t="s">
        <v>5</v>
      </c>
      <c r="F30" s="15" t="s">
        <v>6</v>
      </c>
      <c r="G30" s="15" t="s">
        <v>7</v>
      </c>
      <c r="H30" s="16" t="s">
        <v>17</v>
      </c>
      <c r="J30" s="5" t="s">
        <v>2</v>
      </c>
      <c r="K30" s="15" t="s">
        <v>3</v>
      </c>
      <c r="L30" s="15" t="s">
        <v>4</v>
      </c>
      <c r="M30" s="15" t="s">
        <v>5</v>
      </c>
      <c r="N30" s="15" t="s">
        <v>6</v>
      </c>
      <c r="O30" s="15" t="s">
        <v>7</v>
      </c>
      <c r="P30" s="16" t="s">
        <v>17</v>
      </c>
    </row>
    <row r="31" spans="2:16" x14ac:dyDescent="0.2">
      <c r="B31" s="5" t="s">
        <v>18</v>
      </c>
      <c r="C31" s="36">
        <v>529.14863039999989</v>
      </c>
      <c r="D31" s="36">
        <v>463.86179919999989</v>
      </c>
      <c r="E31" s="36">
        <v>564.50377445999993</v>
      </c>
      <c r="F31" s="36">
        <v>555.55369365999979</v>
      </c>
      <c r="G31" s="36">
        <v>540.4888166300002</v>
      </c>
      <c r="H31" s="37">
        <f>SUM(C31:G31)</f>
        <v>2653.5567143499998</v>
      </c>
      <c r="J31" s="5" t="s">
        <v>18</v>
      </c>
      <c r="K31" s="36">
        <v>529.14863039999989</v>
      </c>
      <c r="L31" s="36">
        <v>463.86179919999989</v>
      </c>
      <c r="M31" s="36">
        <v>564.50377445999993</v>
      </c>
      <c r="N31" s="36">
        <v>555.55369365999979</v>
      </c>
      <c r="O31" s="36">
        <v>540.4888166300002</v>
      </c>
      <c r="P31" s="37">
        <f>SUM(K31:O31)</f>
        <v>2653.5567143499998</v>
      </c>
    </row>
    <row r="32" spans="2:16" x14ac:dyDescent="0.2">
      <c r="B32" s="5" t="s">
        <v>58</v>
      </c>
      <c r="C32" s="36">
        <v>10710.576259200001</v>
      </c>
      <c r="D32" s="36">
        <v>19002.657108799991</v>
      </c>
      <c r="E32" s="36">
        <v>33497.056118219989</v>
      </c>
      <c r="F32" s="36">
        <v>56801.86528146499</v>
      </c>
      <c r="G32" s="36">
        <v>157952.60390152002</v>
      </c>
      <c r="H32" s="37">
        <f>SUM(C32:G32)</f>
        <v>277964.75866920501</v>
      </c>
      <c r="I32" s="11"/>
      <c r="J32" s="5" t="s">
        <v>58</v>
      </c>
      <c r="K32" s="36">
        <v>11261.518892799997</v>
      </c>
      <c r="L32" s="36">
        <v>19096.474579199996</v>
      </c>
      <c r="M32" s="36">
        <v>35019.947495619992</v>
      </c>
      <c r="N32" s="36">
        <v>59056.807406434993</v>
      </c>
      <c r="O32" s="36">
        <v>160197.98012148513</v>
      </c>
      <c r="P32" s="37">
        <f>SUM(K32:O32)</f>
        <v>284632.7284955401</v>
      </c>
    </row>
    <row r="33" spans="2:16" x14ac:dyDescent="0.2">
      <c r="B33" s="5" t="s">
        <v>59</v>
      </c>
      <c r="C33" s="36">
        <v>4168.6805703999999</v>
      </c>
      <c r="D33" s="36">
        <v>6730.3103023999975</v>
      </c>
      <c r="E33" s="36">
        <v>11081.790443560001</v>
      </c>
      <c r="F33" s="36">
        <v>16830.560266704997</v>
      </c>
      <c r="G33" s="36">
        <v>38459.061491375003</v>
      </c>
      <c r="H33" s="37">
        <f t="shared" ref="H33:H39" si="4">SUM(C33:G33)</f>
        <v>77270.403074439993</v>
      </c>
      <c r="J33" s="5" t="s">
        <v>59</v>
      </c>
      <c r="K33" s="36">
        <v>3779.6114691999992</v>
      </c>
      <c r="L33" s="36">
        <v>8218.7679315999994</v>
      </c>
      <c r="M33" s="36">
        <v>11815.8842121</v>
      </c>
      <c r="N33" s="36">
        <v>15563.172796579993</v>
      </c>
      <c r="O33" s="36">
        <v>43565.875090855036</v>
      </c>
      <c r="P33" s="37">
        <f t="shared" ref="P33:P39" si="5">SUM(K33:O33)</f>
        <v>82943.311500335025</v>
      </c>
    </row>
    <row r="34" spans="2:16" x14ac:dyDescent="0.2">
      <c r="B34" s="5" t="s">
        <v>60</v>
      </c>
      <c r="C34" s="36">
        <v>678.5084736</v>
      </c>
      <c r="D34" s="36">
        <v>2689.8891803999986</v>
      </c>
      <c r="E34" s="36">
        <v>4572.412755039998</v>
      </c>
      <c r="F34" s="36">
        <v>5194.6591562499971</v>
      </c>
      <c r="G34" s="36">
        <v>25725.578946560006</v>
      </c>
      <c r="H34" s="37">
        <f t="shared" si="4"/>
        <v>38861.04851185</v>
      </c>
      <c r="J34" s="5" t="s">
        <v>60</v>
      </c>
      <c r="K34" s="36">
        <v>1615.4576247999996</v>
      </c>
      <c r="L34" s="36">
        <v>2654.0612771999995</v>
      </c>
      <c r="M34" s="36">
        <v>3843.9300109999999</v>
      </c>
      <c r="N34" s="36">
        <v>6192.6047985549967</v>
      </c>
      <c r="O34" s="36">
        <v>30648.955664285011</v>
      </c>
      <c r="P34" s="37">
        <f t="shared" si="5"/>
        <v>44955.009375840003</v>
      </c>
    </row>
    <row r="35" spans="2:16" x14ac:dyDescent="0.2">
      <c r="B35" s="5" t="s">
        <v>61</v>
      </c>
      <c r="C35" s="36">
        <v>1500.8917847999992</v>
      </c>
      <c r="D35" s="36">
        <v>1093.3846167999993</v>
      </c>
      <c r="E35" s="36">
        <v>3181.8343180999996</v>
      </c>
      <c r="F35" s="36">
        <v>4958.2417545949957</v>
      </c>
      <c r="G35" s="36">
        <v>8718.2461343149989</v>
      </c>
      <c r="H35" s="37">
        <f t="shared" si="4"/>
        <v>19452.598608609995</v>
      </c>
      <c r="J35" s="5" t="s">
        <v>61</v>
      </c>
      <c r="K35" s="36">
        <v>1245.1916543999998</v>
      </c>
      <c r="L35" s="36">
        <v>627.00391200000001</v>
      </c>
      <c r="M35" s="36">
        <v>1889.27125652</v>
      </c>
      <c r="N35" s="36">
        <v>5217.2315673299963</v>
      </c>
      <c r="O35" s="36">
        <v>10933.467412884995</v>
      </c>
      <c r="P35" s="37">
        <f t="shared" si="5"/>
        <v>19912.165803134991</v>
      </c>
    </row>
    <row r="36" spans="2:16" x14ac:dyDescent="0.2">
      <c r="B36" s="5" t="s">
        <v>62</v>
      </c>
      <c r="C36" s="36">
        <v>2565.6910011999994</v>
      </c>
      <c r="D36" s="36">
        <v>2924.5267271999992</v>
      </c>
      <c r="E36" s="36">
        <v>4958.2783266400002</v>
      </c>
      <c r="F36" s="36">
        <v>12795.730738089998</v>
      </c>
      <c r="G36" s="36">
        <v>39111.821430895012</v>
      </c>
      <c r="H36" s="37">
        <f t="shared" si="4"/>
        <v>62356.048224025013</v>
      </c>
      <c r="J36" s="5" t="s">
        <v>62</v>
      </c>
      <c r="K36" s="36">
        <v>1615.4576247999996</v>
      </c>
      <c r="L36" s="36">
        <v>2654.0612771999995</v>
      </c>
      <c r="M36" s="36">
        <v>3843.9300109999999</v>
      </c>
      <c r="N36" s="36">
        <v>6192.6047985549967</v>
      </c>
      <c r="O36" s="36">
        <v>30648.955664285011</v>
      </c>
      <c r="P36" s="37">
        <f t="shared" si="5"/>
        <v>44955.009375840003</v>
      </c>
    </row>
    <row r="37" spans="2:16" x14ac:dyDescent="0.2">
      <c r="B37" s="5" t="s">
        <v>63</v>
      </c>
      <c r="C37" s="36">
        <v>4957.2359784</v>
      </c>
      <c r="D37" s="36">
        <v>7764.8213823999995</v>
      </c>
      <c r="E37" s="36">
        <v>11515.6846996</v>
      </c>
      <c r="F37" s="36">
        <v>21354.118508369993</v>
      </c>
      <c r="G37" s="36">
        <v>62366.190580799972</v>
      </c>
      <c r="H37" s="37">
        <f t="shared" si="4"/>
        <v>107958.05114956996</v>
      </c>
      <c r="J37" s="5" t="s">
        <v>63</v>
      </c>
      <c r="K37" s="36">
        <v>4501.8930847999991</v>
      </c>
      <c r="L37" s="36">
        <v>6840.1525451999996</v>
      </c>
      <c r="M37" s="36">
        <v>14170.419758919999</v>
      </c>
      <c r="N37" s="36">
        <v>22589.054861134999</v>
      </c>
      <c r="O37" s="36">
        <v>63665.413186840015</v>
      </c>
      <c r="P37" s="37">
        <f t="shared" si="5"/>
        <v>111766.93343689501</v>
      </c>
    </row>
    <row r="38" spans="2:16" x14ac:dyDescent="0.2">
      <c r="B38" s="5" t="s">
        <v>64</v>
      </c>
      <c r="C38" s="36">
        <v>1827.8996075999996</v>
      </c>
      <c r="D38" s="36">
        <v>2909.0378103999988</v>
      </c>
      <c r="E38" s="36">
        <v>6387.47231844</v>
      </c>
      <c r="F38" s="36">
        <v>11484.619235589997</v>
      </c>
      <c r="G38" s="36">
        <v>24763.922678165</v>
      </c>
      <c r="H38" s="37">
        <f t="shared" si="4"/>
        <v>47372.951650194998</v>
      </c>
      <c r="J38" s="5" t="s">
        <v>64</v>
      </c>
      <c r="K38" s="36">
        <v>2780.1160340000001</v>
      </c>
      <c r="L38" s="36">
        <v>3516.2385915999994</v>
      </c>
      <c r="M38" s="36">
        <v>7386.4737944599974</v>
      </c>
      <c r="N38" s="36">
        <v>12235.228780384996</v>
      </c>
      <c r="O38" s="36">
        <v>25667.86350901</v>
      </c>
      <c r="P38" s="37">
        <f t="shared" si="5"/>
        <v>51585.920709454993</v>
      </c>
    </row>
    <row r="39" spans="2:16" x14ac:dyDescent="0.2">
      <c r="B39" s="5" t="s">
        <v>65</v>
      </c>
      <c r="C39" s="36">
        <v>417.06388479999998</v>
      </c>
      <c r="D39" s="36">
        <v>502.39634959999995</v>
      </c>
      <c r="E39" s="36">
        <v>1086.5484468999998</v>
      </c>
      <c r="F39" s="36">
        <v>808.28917509499991</v>
      </c>
      <c r="G39" s="36">
        <v>1932.4487622250006</v>
      </c>
      <c r="H39" s="37">
        <f t="shared" si="4"/>
        <v>4746.7466186199999</v>
      </c>
      <c r="J39" s="5" t="s">
        <v>65</v>
      </c>
      <c r="K39" s="36">
        <v>340.2542368</v>
      </c>
      <c r="L39" s="36">
        <v>554.43676679999999</v>
      </c>
      <c r="M39" s="36">
        <v>942.93306210000003</v>
      </c>
      <c r="N39" s="36">
        <v>972.53262115499967</v>
      </c>
      <c r="O39" s="36">
        <v>2303.7282471150006</v>
      </c>
      <c r="P39" s="37">
        <f t="shared" si="5"/>
        <v>5113.88493397</v>
      </c>
    </row>
    <row r="40" spans="2:16" x14ac:dyDescent="0.2">
      <c r="B40" s="5" t="s">
        <v>17</v>
      </c>
      <c r="C40" s="36">
        <f>SUM(C32:C39)</f>
        <v>26826.547560000003</v>
      </c>
      <c r="D40" s="36">
        <f t="shared" ref="D40:G40" si="6">SUM(D32:D39)</f>
        <v>43617.023477999981</v>
      </c>
      <c r="E40" s="36">
        <f t="shared" si="6"/>
        <v>76281.077426499993</v>
      </c>
      <c r="F40" s="36">
        <f t="shared" si="6"/>
        <v>130228.08411615998</v>
      </c>
      <c r="G40" s="36">
        <f t="shared" si="6"/>
        <v>359029.87392585503</v>
      </c>
      <c r="H40" s="37">
        <f>SUM(C40:G40)</f>
        <v>635982.60650651506</v>
      </c>
      <c r="J40" s="5" t="s">
        <v>17</v>
      </c>
      <c r="K40" s="36">
        <f>SUM(K32:K39)</f>
        <v>27139.500621599997</v>
      </c>
      <c r="L40" s="36">
        <f t="shared" ref="L40:O40" si="7">SUM(L32:L39)</f>
        <v>44161.196880799987</v>
      </c>
      <c r="M40" s="36">
        <f t="shared" si="7"/>
        <v>78912.789601719967</v>
      </c>
      <c r="N40" s="36">
        <f t="shared" si="7"/>
        <v>128019.23763012997</v>
      </c>
      <c r="O40" s="36">
        <f t="shared" si="7"/>
        <v>367632.23889676016</v>
      </c>
      <c r="P40" s="37">
        <f>SUM(K40:O40)</f>
        <v>645864.96363101015</v>
      </c>
    </row>
    <row r="41" spans="2:16" x14ac:dyDescent="0.2">
      <c r="C41" s="11"/>
      <c r="D41" s="11"/>
      <c r="E41" s="11"/>
      <c r="F41" s="11"/>
      <c r="G41" s="11"/>
      <c r="K41" s="38"/>
      <c r="L41" s="38"/>
      <c r="M41" s="38"/>
      <c r="N41" s="38"/>
      <c r="O41" s="38"/>
      <c r="P41" s="38"/>
    </row>
    <row r="42" spans="2:16" ht="32.25" customHeight="1" x14ac:dyDescent="0.25">
      <c r="B42" s="170" t="s">
        <v>68</v>
      </c>
      <c r="C42" s="170"/>
      <c r="D42" s="170"/>
      <c r="E42" s="170"/>
      <c r="F42" s="170"/>
      <c r="G42" s="170"/>
      <c r="H42" s="170"/>
      <c r="J42" s="170" t="s">
        <v>69</v>
      </c>
      <c r="K42" s="170"/>
      <c r="L42" s="170"/>
      <c r="M42" s="170"/>
      <c r="N42" s="170"/>
      <c r="O42" s="170"/>
      <c r="P42" s="170"/>
    </row>
    <row r="43" spans="2:16" ht="32.25" customHeight="1" x14ac:dyDescent="0.2">
      <c r="B43" s="39"/>
      <c r="C43" s="39"/>
      <c r="D43" s="39"/>
      <c r="E43" s="39"/>
      <c r="F43" s="39"/>
      <c r="G43" s="39"/>
      <c r="H43" s="39"/>
      <c r="J43" s="39"/>
      <c r="K43" s="39"/>
      <c r="L43" s="39"/>
      <c r="M43" s="39"/>
      <c r="N43" s="39"/>
      <c r="O43" s="39"/>
      <c r="P43" s="39"/>
    </row>
    <row r="44" spans="2:16" ht="25.5" x14ac:dyDescent="0.2">
      <c r="B44" s="5" t="s">
        <v>2</v>
      </c>
      <c r="C44" s="15" t="s">
        <v>3</v>
      </c>
      <c r="D44" s="15" t="s">
        <v>4</v>
      </c>
      <c r="E44" s="15" t="s">
        <v>26</v>
      </c>
      <c r="F44" s="16" t="s">
        <v>17</v>
      </c>
      <c r="J44" s="5" t="s">
        <v>2</v>
      </c>
      <c r="K44" s="15" t="s">
        <v>3</v>
      </c>
      <c r="L44" s="15" t="s">
        <v>4</v>
      </c>
      <c r="M44" s="15" t="s">
        <v>26</v>
      </c>
      <c r="N44" s="16" t="s">
        <v>17</v>
      </c>
    </row>
    <row r="45" spans="2:16" x14ac:dyDescent="0.2">
      <c r="B45" s="5" t="s">
        <v>27</v>
      </c>
      <c r="C45" s="36">
        <v>617.46414519999996</v>
      </c>
      <c r="D45" s="36">
        <v>279.20990840000002</v>
      </c>
      <c r="E45" s="36">
        <v>34.769230800000003</v>
      </c>
      <c r="F45" s="37">
        <f>SUM(A45:E45)</f>
        <v>931.44328440000004</v>
      </c>
      <c r="J45" s="5" t="s">
        <v>27</v>
      </c>
      <c r="K45" s="36">
        <v>617.46414519999996</v>
      </c>
      <c r="L45" s="36">
        <v>279.20990840000002</v>
      </c>
      <c r="M45" s="36">
        <v>34.769230800000003</v>
      </c>
      <c r="N45" s="37">
        <f>SUM(I45:M45)</f>
        <v>931.44328440000004</v>
      </c>
    </row>
    <row r="46" spans="2:16" x14ac:dyDescent="0.2">
      <c r="B46" s="5" t="s">
        <v>58</v>
      </c>
      <c r="C46" s="36">
        <v>11195.925669999999</v>
      </c>
      <c r="D46" s="36">
        <v>9930.4641344000011</v>
      </c>
      <c r="E46" s="36">
        <v>3955.0769255999999</v>
      </c>
      <c r="F46" s="37">
        <f t="shared" ref="F46:F53" si="8">SUM(A46:E46)</f>
        <v>25081.46673</v>
      </c>
      <c r="J46" s="5" t="s">
        <v>58</v>
      </c>
      <c r="K46" s="36">
        <v>11337.281601999997</v>
      </c>
      <c r="L46" s="36">
        <v>10492.6284096</v>
      </c>
      <c r="M46" s="36">
        <v>3967.0000024000001</v>
      </c>
      <c r="N46" s="37">
        <f t="shared" ref="N46:N53" si="9">SUM(I46:M46)</f>
        <v>25796.910013999997</v>
      </c>
    </row>
    <row r="47" spans="2:16" x14ac:dyDescent="0.2">
      <c r="B47" s="5" t="s">
        <v>59</v>
      </c>
      <c r="C47" s="36">
        <v>3894.2151204000002</v>
      </c>
      <c r="D47" s="36">
        <v>2362.2868296000001</v>
      </c>
      <c r="E47" s="36">
        <v>905.07692359999999</v>
      </c>
      <c r="F47" s="37">
        <f t="shared" si="8"/>
        <v>7161.5788735999995</v>
      </c>
      <c r="J47" s="5" t="s">
        <v>59</v>
      </c>
      <c r="K47" s="36">
        <v>5247.2659676000003</v>
      </c>
      <c r="L47" s="36">
        <v>3206.6779632000002</v>
      </c>
      <c r="M47" s="36">
        <v>991.38461600000005</v>
      </c>
      <c r="N47" s="37">
        <f t="shared" si="9"/>
        <v>9445.3285467999995</v>
      </c>
    </row>
    <row r="48" spans="2:16" x14ac:dyDescent="0.2">
      <c r="B48" s="5" t="s">
        <v>60</v>
      </c>
      <c r="C48" s="36">
        <v>593.69491440000002</v>
      </c>
      <c r="D48" s="36">
        <v>373.52542319999998</v>
      </c>
      <c r="E48" s="36">
        <v>531.84615439999993</v>
      </c>
      <c r="F48" s="37">
        <f t="shared" si="8"/>
        <v>1499.0664919999999</v>
      </c>
      <c r="J48" s="5" t="s">
        <v>60</v>
      </c>
      <c r="K48" s="36">
        <v>1243.9322015999996</v>
      </c>
      <c r="L48" s="36">
        <v>794.59321920000002</v>
      </c>
      <c r="M48" s="36">
        <v>504.53846199999998</v>
      </c>
      <c r="N48" s="37">
        <f t="shared" si="9"/>
        <v>2543.0638827999996</v>
      </c>
    </row>
    <row r="49" spans="2:16" x14ac:dyDescent="0.2">
      <c r="B49" s="5" t="s">
        <v>61</v>
      </c>
      <c r="C49" s="36">
        <v>2284.7405455999997</v>
      </c>
      <c r="D49" s="36">
        <v>1964.0299868</v>
      </c>
      <c r="E49" s="36">
        <v>73</v>
      </c>
      <c r="F49" s="37">
        <f t="shared" si="8"/>
        <v>4321.7705323999999</v>
      </c>
      <c r="J49" s="5" t="s">
        <v>61</v>
      </c>
      <c r="K49" s="36">
        <v>1272.2033879999999</v>
      </c>
      <c r="L49" s="36">
        <v>1791.8839628000001</v>
      </c>
      <c r="M49" s="36">
        <v>115</v>
      </c>
      <c r="N49" s="37">
        <f t="shared" si="9"/>
        <v>3179.0873508</v>
      </c>
    </row>
    <row r="50" spans="2:16" x14ac:dyDescent="0.2">
      <c r="B50" s="5" t="s">
        <v>62</v>
      </c>
      <c r="C50" s="36">
        <v>2669.0143383999998</v>
      </c>
      <c r="D50" s="36">
        <v>1672.2764004000001</v>
      </c>
      <c r="E50" s="36">
        <v>843.23076959999992</v>
      </c>
      <c r="F50" s="37">
        <f t="shared" si="8"/>
        <v>5184.5215084000001</v>
      </c>
      <c r="J50" s="5" t="s">
        <v>62</v>
      </c>
      <c r="K50" s="36">
        <v>2489.1238560000006</v>
      </c>
      <c r="L50" s="36">
        <v>2264.2138175999999</v>
      </c>
      <c r="M50" s="36">
        <v>663.69230800000003</v>
      </c>
      <c r="N50" s="37">
        <f t="shared" si="9"/>
        <v>5417.0299816000006</v>
      </c>
    </row>
    <row r="51" spans="2:16" x14ac:dyDescent="0.2">
      <c r="B51" s="5" t="s">
        <v>63</v>
      </c>
      <c r="C51" s="36">
        <v>5947.7483635999997</v>
      </c>
      <c r="D51" s="36">
        <v>4731.5645316000009</v>
      </c>
      <c r="E51" s="36">
        <v>1583.6153856000001</v>
      </c>
      <c r="F51" s="37">
        <f t="shared" si="8"/>
        <v>12262.928280800001</v>
      </c>
      <c r="J51" s="5" t="s">
        <v>63</v>
      </c>
      <c r="K51" s="36">
        <v>4869.6649219999999</v>
      </c>
      <c r="L51" s="36">
        <v>3404.5593180000005</v>
      </c>
      <c r="M51" s="36">
        <v>1589.7692316</v>
      </c>
      <c r="N51" s="37">
        <f t="shared" si="9"/>
        <v>9863.9934715999989</v>
      </c>
    </row>
    <row r="52" spans="2:16" x14ac:dyDescent="0.2">
      <c r="B52" s="5" t="s">
        <v>64</v>
      </c>
      <c r="C52" s="36">
        <v>3713.7887824000009</v>
      </c>
      <c r="D52" s="36">
        <v>3743.5345459999999</v>
      </c>
      <c r="E52" s="36">
        <v>953.53846199999998</v>
      </c>
      <c r="F52" s="37">
        <f t="shared" si="8"/>
        <v>8410.8617904000002</v>
      </c>
      <c r="J52" s="5" t="s">
        <v>64</v>
      </c>
      <c r="K52" s="36">
        <v>4005.5045576000002</v>
      </c>
      <c r="L52" s="36">
        <v>4507.5762648</v>
      </c>
      <c r="M52" s="36">
        <v>1133.3846160000001</v>
      </c>
      <c r="N52" s="37">
        <f t="shared" si="9"/>
        <v>9646.4654383999987</v>
      </c>
    </row>
    <row r="53" spans="2:16" x14ac:dyDescent="0.2">
      <c r="B53" s="5" t="s">
        <v>65</v>
      </c>
      <c r="C53" s="36">
        <v>726.04693520000001</v>
      </c>
      <c r="D53" s="36">
        <v>255.44067759999999</v>
      </c>
      <c r="E53" s="36">
        <v>14</v>
      </c>
      <c r="F53" s="37">
        <f t="shared" si="8"/>
        <v>995.48761279999997</v>
      </c>
      <c r="J53" s="5" t="s">
        <v>65</v>
      </c>
      <c r="K53" s="36">
        <v>697.77574880000009</v>
      </c>
      <c r="L53" s="36">
        <v>250.93872200000001</v>
      </c>
      <c r="M53" s="36">
        <v>18</v>
      </c>
      <c r="N53" s="37">
        <f t="shared" si="9"/>
        <v>966.71447080000007</v>
      </c>
    </row>
    <row r="54" spans="2:16" x14ac:dyDescent="0.2">
      <c r="B54" s="5" t="s">
        <v>17</v>
      </c>
      <c r="C54" s="36">
        <f>SUM(C46:C53)</f>
        <v>31025.17467</v>
      </c>
      <c r="D54" s="36">
        <f t="shared" ref="D54:E54" si="10">SUM(D46:D53)</f>
        <v>25033.122529600001</v>
      </c>
      <c r="E54" s="36">
        <f t="shared" si="10"/>
        <v>8859.3846207999995</v>
      </c>
      <c r="F54" s="37">
        <f>SUM(C54:E54)</f>
        <v>64917.681820400001</v>
      </c>
      <c r="J54" s="5" t="s">
        <v>17</v>
      </c>
      <c r="K54" s="36">
        <f>SUM(K46:K53)</f>
        <v>31162.752243600004</v>
      </c>
      <c r="L54" s="36">
        <f t="shared" ref="L54:M54" si="11">SUM(L46:L53)</f>
        <v>26713.071677200001</v>
      </c>
      <c r="M54" s="36">
        <f t="shared" si="11"/>
        <v>8982.7692360000001</v>
      </c>
      <c r="N54" s="37">
        <f>SUM(K54:M54)</f>
        <v>66858.593156799994</v>
      </c>
    </row>
    <row r="55" spans="2:16" x14ac:dyDescent="0.2">
      <c r="C55" s="11"/>
      <c r="D55" s="11"/>
      <c r="E55" s="11"/>
      <c r="K55" s="38"/>
      <c r="L55" s="38"/>
      <c r="M55" s="38"/>
      <c r="N55" s="38"/>
    </row>
    <row r="58" spans="2:16" s="40" customFormat="1" ht="6.75" customHeight="1" x14ac:dyDescent="0.2"/>
    <row r="59" spans="2:16" s="21" customFormat="1" ht="6.75" customHeight="1" x14ac:dyDescent="0.2"/>
    <row r="61" spans="2:16" ht="32.25" customHeight="1" x14ac:dyDescent="0.25">
      <c r="B61" s="170" t="s">
        <v>70</v>
      </c>
      <c r="C61" s="170"/>
      <c r="D61" s="170"/>
      <c r="E61" s="170"/>
      <c r="F61" s="170"/>
      <c r="G61" s="170"/>
      <c r="H61" s="170"/>
      <c r="J61" s="170" t="s">
        <v>71</v>
      </c>
      <c r="K61" s="170"/>
      <c r="L61" s="170"/>
      <c r="M61" s="170"/>
      <c r="N61" s="170"/>
      <c r="O61" s="170"/>
      <c r="P61" s="170"/>
    </row>
    <row r="62" spans="2:16" ht="32.25" customHeight="1" x14ac:dyDescent="0.2">
      <c r="B62" s="35"/>
      <c r="C62" s="35"/>
      <c r="D62" s="35"/>
      <c r="E62" s="35"/>
      <c r="F62" s="169"/>
      <c r="G62" s="169"/>
      <c r="H62" s="169"/>
      <c r="J62" s="35"/>
      <c r="K62" s="35"/>
      <c r="L62" s="35"/>
      <c r="M62" s="35"/>
      <c r="N62" s="169"/>
      <c r="O62" s="169"/>
      <c r="P62" s="169"/>
    </row>
    <row r="63" spans="2:16" s="8" customFormat="1" ht="25.5" x14ac:dyDescent="0.2">
      <c r="B63" s="5" t="s">
        <v>2</v>
      </c>
      <c r="C63" s="15" t="s">
        <v>3</v>
      </c>
      <c r="D63" s="15" t="s">
        <v>4</v>
      </c>
      <c r="E63" s="15" t="s">
        <v>5</v>
      </c>
      <c r="F63" s="15" t="s">
        <v>6</v>
      </c>
      <c r="G63" s="15" t="s">
        <v>7</v>
      </c>
      <c r="H63" s="16" t="s">
        <v>8</v>
      </c>
      <c r="J63" s="5" t="s">
        <v>2</v>
      </c>
      <c r="K63" s="15" t="s">
        <v>3</v>
      </c>
      <c r="L63" s="15" t="s">
        <v>4</v>
      </c>
      <c r="M63" s="15" t="s">
        <v>5</v>
      </c>
      <c r="N63" s="15" t="s">
        <v>6</v>
      </c>
      <c r="O63" s="15" t="s">
        <v>7</v>
      </c>
      <c r="P63" s="16" t="s">
        <v>8</v>
      </c>
    </row>
    <row r="64" spans="2:16" x14ac:dyDescent="0.2">
      <c r="B64" s="5" t="s">
        <v>9</v>
      </c>
      <c r="C64" s="36">
        <v>1146.6127755999998</v>
      </c>
      <c r="D64" s="36">
        <v>743.07170759999985</v>
      </c>
      <c r="E64" s="36">
        <v>589.27300525999988</v>
      </c>
      <c r="F64" s="36">
        <v>558.55369365999979</v>
      </c>
      <c r="G64" s="36">
        <v>547.4888166300002</v>
      </c>
      <c r="H64" s="37">
        <f>SUM(C64:G64)</f>
        <v>3584.9999987499996</v>
      </c>
      <c r="J64" s="5" t="s">
        <v>9</v>
      </c>
      <c r="K64" s="36">
        <v>1146.6127755999998</v>
      </c>
      <c r="L64" s="36">
        <v>743.07170759999985</v>
      </c>
      <c r="M64" s="36">
        <v>589.27300525999988</v>
      </c>
      <c r="N64" s="36">
        <v>558.55369365999979</v>
      </c>
      <c r="O64" s="36">
        <v>547.4888166300002</v>
      </c>
      <c r="P64" s="37">
        <f>SUM(K64:O64)</f>
        <v>3584.9999987499996</v>
      </c>
    </row>
    <row r="65" spans="2:16" x14ac:dyDescent="0.2">
      <c r="B65" s="5" t="s">
        <v>58</v>
      </c>
      <c r="C65" s="36">
        <v>19.105405412683247</v>
      </c>
      <c r="D65" s="36">
        <v>38.937185936804461</v>
      </c>
      <c r="E65" s="36">
        <v>60.254131322635288</v>
      </c>
      <c r="F65" s="36">
        <v>102.13497095982127</v>
      </c>
      <c r="G65" s="36">
        <v>291.60888597550161</v>
      </c>
      <c r="H65" s="37">
        <f>SUMPRODUCT($C$16:$G$16,C65:G65)/$H$16</f>
        <v>84.531722595500611</v>
      </c>
      <c r="I65" s="11"/>
      <c r="J65" s="5" t="s">
        <v>58</v>
      </c>
      <c r="K65" s="36">
        <v>19.709182538084391</v>
      </c>
      <c r="L65" s="36">
        <v>39.819983301972243</v>
      </c>
      <c r="M65" s="36">
        <v>62.677141440958998</v>
      </c>
      <c r="N65" s="36">
        <v>106.18282195540752</v>
      </c>
      <c r="O65" s="36">
        <v>295.89459218299629</v>
      </c>
      <c r="P65" s="37">
        <f>SUMPRODUCT($C$16:$G$16,K65:O65)/$H$16</f>
        <v>86.591252055168539</v>
      </c>
    </row>
    <row r="66" spans="2:16" x14ac:dyDescent="0.2">
      <c r="B66" s="5" t="s">
        <v>59</v>
      </c>
      <c r="C66" s="36">
        <v>7.0319255657873212</v>
      </c>
      <c r="D66" s="36">
        <v>12.236500244865464</v>
      </c>
      <c r="E66" s="36">
        <v>19.525529363225058</v>
      </c>
      <c r="F66" s="36">
        <v>30.261298884174678</v>
      </c>
      <c r="G66" s="36">
        <v>70.993343262466169</v>
      </c>
      <c r="H66" s="37">
        <f t="shared" ref="H66:H72" si="12">SUMPRODUCT($C$16:$G$16,C66:G66)/$H$16</f>
        <v>23.551459407944026</v>
      </c>
      <c r="J66" s="5" t="s">
        <v>59</v>
      </c>
      <c r="K66" s="36">
        <v>7.8726468332575594</v>
      </c>
      <c r="L66" s="36">
        <v>15.375966784823932</v>
      </c>
      <c r="M66" s="36">
        <v>20.883815681782689</v>
      </c>
      <c r="N66" s="36">
        <v>28.047747198528477</v>
      </c>
      <c r="O66" s="36">
        <v>80.300955481555292</v>
      </c>
      <c r="P66" s="37">
        <f t="shared" ref="P66:P72" si="13">SUMPRODUCT($C$16:$G$16,K66:O66)/$H$16</f>
        <v>25.770889840822498</v>
      </c>
    </row>
    <row r="67" spans="2:16" x14ac:dyDescent="0.2">
      <c r="B67" s="5" t="s">
        <v>60</v>
      </c>
      <c r="C67" s="36">
        <v>1.1095318446406468</v>
      </c>
      <c r="D67" s="36">
        <v>4.1226365803837783</v>
      </c>
      <c r="E67" s="36">
        <v>8.5194109769629662</v>
      </c>
      <c r="F67" s="36">
        <v>9.3001965884627484</v>
      </c>
      <c r="G67" s="36">
        <v>47.141746392972337</v>
      </c>
      <c r="H67" s="37">
        <f t="shared" si="12"/>
        <v>11.258051608904484</v>
      </c>
      <c r="J67" s="5" t="s">
        <v>60</v>
      </c>
      <c r="K67" s="36">
        <v>2.4937711206852171</v>
      </c>
      <c r="L67" s="36">
        <v>4.6410789983359608</v>
      </c>
      <c r="M67" s="36">
        <v>7.1451915078686676</v>
      </c>
      <c r="N67" s="36">
        <v>11.097598796523549</v>
      </c>
      <c r="O67" s="36">
        <v>56.222071993640675</v>
      </c>
      <c r="P67" s="37">
        <f t="shared" si="13"/>
        <v>13.249113884296067</v>
      </c>
    </row>
    <row r="68" spans="2:16" x14ac:dyDescent="0.2">
      <c r="B68" s="5" t="s">
        <v>61</v>
      </c>
      <c r="C68" s="36">
        <v>3.3015787116265578</v>
      </c>
      <c r="D68" s="36">
        <v>4.114561989548692</v>
      </c>
      <c r="E68" s="36">
        <v>5.4165629336638181</v>
      </c>
      <c r="F68" s="36">
        <v>8.9539140307598224</v>
      </c>
      <c r="G68" s="36">
        <v>15.960592926997474</v>
      </c>
      <c r="H68" s="37">
        <f t="shared" si="12"/>
        <v>6.6316231936679291</v>
      </c>
      <c r="J68" s="5" t="s">
        <v>61</v>
      </c>
      <c r="K68" s="36">
        <v>2.1955058376902317</v>
      </c>
      <c r="L68" s="36">
        <v>3.255254977494181</v>
      </c>
      <c r="M68" s="36">
        <v>3.2061052172013427</v>
      </c>
      <c r="N68" s="36">
        <v>9.4301257464000248</v>
      </c>
      <c r="O68" s="36">
        <v>20.088935296586882</v>
      </c>
      <c r="P68" s="37">
        <f t="shared" si="13"/>
        <v>6.4410748011119487</v>
      </c>
    </row>
    <row r="69" spans="2:16" x14ac:dyDescent="0.2">
      <c r="B69" s="5" t="s">
        <v>62</v>
      </c>
      <c r="C69" s="36">
        <v>4.5653645685752817</v>
      </c>
      <c r="D69" s="36">
        <v>6.1862174008036481</v>
      </c>
      <c r="E69" s="36">
        <v>8.9169350188060932</v>
      </c>
      <c r="F69" s="36">
        <v>23.028637862557471</v>
      </c>
      <c r="G69" s="36">
        <v>72.315306227801287</v>
      </c>
      <c r="H69" s="37">
        <f t="shared" si="12"/>
        <v>18.83976841170843</v>
      </c>
      <c r="J69" s="5" t="s">
        <v>62</v>
      </c>
      <c r="K69" s="36">
        <v>3.5797451137348038</v>
      </c>
      <c r="L69" s="36">
        <v>6.6188431674854424</v>
      </c>
      <c r="M69" s="36">
        <v>6.9435088362730761</v>
      </c>
      <c r="N69" s="36">
        <v>11.092227782001485</v>
      </c>
      <c r="O69" s="36">
        <v>56.735324486595076</v>
      </c>
      <c r="P69" s="37">
        <f t="shared" si="13"/>
        <v>14.050778068341279</v>
      </c>
    </row>
    <row r="70" spans="2:16" x14ac:dyDescent="0.2">
      <c r="B70" s="5" t="s">
        <v>63</v>
      </c>
      <c r="C70" s="36">
        <v>9.5106077431359832</v>
      </c>
      <c r="D70" s="36">
        <v>16.817200528817445</v>
      </c>
      <c r="E70" s="36">
        <v>20.875383693798096</v>
      </c>
      <c r="F70" s="36">
        <v>38.356417210287368</v>
      </c>
      <c r="G70" s="36">
        <v>115.24288472076648</v>
      </c>
      <c r="H70" s="37">
        <f t="shared" si="12"/>
        <v>33.534443367444361</v>
      </c>
      <c r="J70" s="5" t="s">
        <v>63</v>
      </c>
      <c r="K70" s="36">
        <v>8.1732544815716413</v>
      </c>
      <c r="L70" s="36">
        <v>13.786976086451663</v>
      </c>
      <c r="M70" s="36">
        <v>25.18559115731383</v>
      </c>
      <c r="N70" s="36">
        <v>40.622871388523627</v>
      </c>
      <c r="O70" s="36">
        <v>117.78032943898233</v>
      </c>
      <c r="P70" s="37">
        <f t="shared" si="13"/>
        <v>33.927734156458769</v>
      </c>
    </row>
    <row r="71" spans="2:16" x14ac:dyDescent="0.2">
      <c r="B71" s="5" t="s">
        <v>64</v>
      </c>
      <c r="C71" s="36">
        <v>4.833094927884563</v>
      </c>
      <c r="D71" s="36">
        <v>8.9527999631243116</v>
      </c>
      <c r="E71" s="36">
        <v>11.444628754823746</v>
      </c>
      <c r="F71" s="36">
        <v>20.684885565581563</v>
      </c>
      <c r="G71" s="36">
        <v>46.196236178569464</v>
      </c>
      <c r="H71" s="37">
        <f t="shared" si="12"/>
        <v>15.560338482578919</v>
      </c>
      <c r="J71" s="5" t="s">
        <v>64</v>
      </c>
      <c r="K71" s="36">
        <v>5.9179705093109733</v>
      </c>
      <c r="L71" s="36">
        <v>10.798170316988127</v>
      </c>
      <c r="M71" s="36">
        <v>13.387442390949614</v>
      </c>
      <c r="N71" s="36">
        <v>22.089601985329391</v>
      </c>
      <c r="O71" s="36">
        <v>47.847303384670766</v>
      </c>
      <c r="P71" s="37">
        <f t="shared" si="13"/>
        <v>17.080163506054451</v>
      </c>
    </row>
    <row r="72" spans="2:16" x14ac:dyDescent="0.2">
      <c r="B72" s="5" t="s">
        <v>65</v>
      </c>
      <c r="C72" s="36">
        <v>0.99694582541332011</v>
      </c>
      <c r="D72" s="36">
        <v>1.0198706523865506</v>
      </c>
      <c r="E72" s="36">
        <v>1.8472735679105288</v>
      </c>
      <c r="F72" s="36">
        <v>1.4578529948647518</v>
      </c>
      <c r="G72" s="36">
        <v>3.5406180059656425</v>
      </c>
      <c r="H72" s="37">
        <f t="shared" si="12"/>
        <v>1.6017389772446793</v>
      </c>
      <c r="J72" s="5" t="s">
        <v>65</v>
      </c>
      <c r="K72" s="36">
        <v>0.90530125574156417</v>
      </c>
      <c r="L72" s="36">
        <v>1.0838462567781395</v>
      </c>
      <c r="M72" s="36">
        <v>1.601860349403782</v>
      </c>
      <c r="N72" s="36">
        <v>1.7536946443527706</v>
      </c>
      <c r="O72" s="36">
        <v>4.2260739887928107</v>
      </c>
      <c r="P72" s="37">
        <f t="shared" si="13"/>
        <v>1.6961225681701966</v>
      </c>
    </row>
    <row r="73" spans="2:16" x14ac:dyDescent="0.2">
      <c r="B73" s="5" t="s">
        <v>17</v>
      </c>
      <c r="C73" s="36">
        <f>SUM(C65:C72)</f>
        <v>50.454454599746924</v>
      </c>
      <c r="D73" s="36">
        <f t="shared" ref="D73:G73" si="14">SUM(D65:D72)</f>
        <v>92.38697329673434</v>
      </c>
      <c r="E73" s="36">
        <f t="shared" si="14"/>
        <v>136.79985563182558</v>
      </c>
      <c r="F73" s="36">
        <f t="shared" si="14"/>
        <v>234.17817409650968</v>
      </c>
      <c r="G73" s="36">
        <f t="shared" si="14"/>
        <v>662.99961369104039</v>
      </c>
      <c r="H73" s="37">
        <f>SUMPRODUCT($C$16:$G$16,C73:G73)/$H$16</f>
        <v>195.50914604499343</v>
      </c>
      <c r="J73" s="5" t="s">
        <v>17</v>
      </c>
      <c r="K73" s="36">
        <f>SUM(K65:K72)</f>
        <v>50.847377690076378</v>
      </c>
      <c r="L73" s="36">
        <f t="shared" ref="L73:O73" si="15">SUM(L65:L72)</f>
        <v>95.380119890329695</v>
      </c>
      <c r="M73" s="36">
        <f t="shared" si="15"/>
        <v>141.030656581752</v>
      </c>
      <c r="N73" s="36">
        <f t="shared" si="15"/>
        <v>230.31668949706685</v>
      </c>
      <c r="O73" s="36">
        <f t="shared" si="15"/>
        <v>679.0955862538201</v>
      </c>
      <c r="P73" s="37">
        <f>SUMPRODUCT($C$16:$G$16,K73:O73)/$H$16</f>
        <v>198.80712888042373</v>
      </c>
    </row>
    <row r="74" spans="2:16" x14ac:dyDescent="0.2">
      <c r="B74" s="34"/>
      <c r="C74" s="38"/>
      <c r="D74" s="38"/>
      <c r="E74" s="38"/>
      <c r="F74" s="38"/>
      <c r="G74" s="38"/>
      <c r="H74" s="38"/>
      <c r="I74" s="38"/>
      <c r="J74" s="34"/>
      <c r="K74" s="38"/>
      <c r="L74" s="38"/>
      <c r="M74" s="38"/>
      <c r="N74" s="38"/>
      <c r="O74" s="38"/>
      <c r="P74" s="38"/>
    </row>
    <row r="75" spans="2:16" x14ac:dyDescent="0.2">
      <c r="C75" s="11"/>
      <c r="D75" s="11"/>
      <c r="E75" s="11"/>
      <c r="F75" s="11"/>
      <c r="G75" s="11"/>
      <c r="H75" s="11"/>
      <c r="K75" s="11"/>
      <c r="L75" s="11"/>
      <c r="M75" s="11"/>
      <c r="N75" s="11"/>
      <c r="O75" s="11"/>
      <c r="P75" s="11"/>
    </row>
    <row r="76" spans="2:16" ht="33" customHeight="1" x14ac:dyDescent="0.25">
      <c r="B76" s="170" t="s">
        <v>72</v>
      </c>
      <c r="C76" s="170"/>
      <c r="D76" s="170"/>
      <c r="E76" s="170"/>
      <c r="F76" s="170"/>
      <c r="G76" s="170"/>
      <c r="H76" s="170"/>
      <c r="J76" s="170" t="s">
        <v>73</v>
      </c>
      <c r="K76" s="170"/>
      <c r="L76" s="170"/>
      <c r="M76" s="170"/>
      <c r="N76" s="170"/>
      <c r="O76" s="170"/>
      <c r="P76" s="170"/>
    </row>
    <row r="77" spans="2:16" ht="33" customHeight="1" x14ac:dyDescent="0.2">
      <c r="B77" s="35"/>
      <c r="C77" s="35"/>
      <c r="D77" s="35"/>
      <c r="E77" s="35"/>
      <c r="F77" s="35"/>
      <c r="G77" s="35"/>
      <c r="H77" s="35"/>
      <c r="J77" s="35"/>
      <c r="K77" s="35"/>
      <c r="L77" s="35"/>
      <c r="M77" s="35"/>
      <c r="N77" s="35"/>
      <c r="O77" s="35"/>
      <c r="P77" s="35"/>
    </row>
    <row r="78" spans="2:16" ht="25.5" x14ac:dyDescent="0.2">
      <c r="B78" s="5" t="s">
        <v>2</v>
      </c>
      <c r="C78" s="15" t="s">
        <v>3</v>
      </c>
      <c r="D78" s="15" t="s">
        <v>4</v>
      </c>
      <c r="E78" s="15" t="s">
        <v>5</v>
      </c>
      <c r="F78" s="15" t="s">
        <v>6</v>
      </c>
      <c r="G78" s="15" t="s">
        <v>7</v>
      </c>
      <c r="H78" s="16" t="s">
        <v>17</v>
      </c>
      <c r="J78" s="5" t="s">
        <v>2</v>
      </c>
      <c r="K78" s="15" t="s">
        <v>3</v>
      </c>
      <c r="L78" s="15" t="s">
        <v>4</v>
      </c>
      <c r="M78" s="15" t="s">
        <v>5</v>
      </c>
      <c r="N78" s="15" t="s">
        <v>6</v>
      </c>
      <c r="O78" s="15" t="s">
        <v>7</v>
      </c>
      <c r="P78" s="16" t="s">
        <v>17</v>
      </c>
    </row>
    <row r="79" spans="2:16" x14ac:dyDescent="0.2">
      <c r="B79" s="5" t="s">
        <v>18</v>
      </c>
      <c r="C79" s="36">
        <v>529.14863039999989</v>
      </c>
      <c r="D79" s="36">
        <v>463.86179919999989</v>
      </c>
      <c r="E79" s="36">
        <v>564.50377445999993</v>
      </c>
      <c r="F79" s="36">
        <v>555.55369365999979</v>
      </c>
      <c r="G79" s="36">
        <v>540.4888166300002</v>
      </c>
      <c r="H79" s="37">
        <f>SUM(C79:G79)</f>
        <v>2653.5567143499998</v>
      </c>
      <c r="J79" s="5" t="s">
        <v>18</v>
      </c>
      <c r="K79" s="36">
        <v>529.14863039999989</v>
      </c>
      <c r="L79" s="36">
        <v>463.86179919999989</v>
      </c>
      <c r="M79" s="36">
        <v>564.50377445999993</v>
      </c>
      <c r="N79" s="36">
        <v>555.55369365999979</v>
      </c>
      <c r="O79" s="36">
        <v>540.4888166300002</v>
      </c>
      <c r="P79" s="37">
        <f>SUM(K79:O79)</f>
        <v>2653.5567143499998</v>
      </c>
    </row>
    <row r="80" spans="2:16" x14ac:dyDescent="0.2">
      <c r="B80" s="5" t="s">
        <v>58</v>
      </c>
      <c r="C80" s="36">
        <v>20.241148977563341</v>
      </c>
      <c r="D80" s="36">
        <v>40.966204032263398</v>
      </c>
      <c r="E80" s="36">
        <v>59.338940913660004</v>
      </c>
      <c r="F80" s="36">
        <v>102.24370016740069</v>
      </c>
      <c r="G80" s="36">
        <v>292.24028146663557</v>
      </c>
      <c r="H80" s="37">
        <f>SUMPRODUCT($C$31:$G$31,C80:G80)/$H$31</f>
        <v>104.75176850979561</v>
      </c>
      <c r="I80" s="11"/>
      <c r="J80" s="5" t="s">
        <v>58</v>
      </c>
      <c r="K80" s="36">
        <v>21.282335899248316</v>
      </c>
      <c r="L80" s="36">
        <v>41.168457096779186</v>
      </c>
      <c r="M80" s="36">
        <v>62.036693251732125</v>
      </c>
      <c r="N80" s="36">
        <v>106.30260959542446</v>
      </c>
      <c r="O80" s="36">
        <v>296.3946249995235</v>
      </c>
      <c r="P80" s="37">
        <f>SUMPRODUCT($C$31:$G$31,K80:O80)/$H$31</f>
        <v>107.26461091119438</v>
      </c>
    </row>
    <row r="81" spans="2:16" x14ac:dyDescent="0.2">
      <c r="B81" s="5" t="s">
        <v>59</v>
      </c>
      <c r="C81" s="36">
        <v>7.8780900694172917</v>
      </c>
      <c r="D81" s="36">
        <v>14.509300645165089</v>
      </c>
      <c r="E81" s="36">
        <v>19.631029844150749</v>
      </c>
      <c r="F81" s="36">
        <v>30.295110011464239</v>
      </c>
      <c r="G81" s="36">
        <v>71.156072629163646</v>
      </c>
      <c r="H81" s="37">
        <f t="shared" ref="H81:H82" si="16">SUMPRODUCT($C$31:$G$31,C81:G81)/$H$31</f>
        <v>29.119559667435905</v>
      </c>
      <c r="J81" s="5" t="s">
        <v>59</v>
      </c>
      <c r="K81" s="36">
        <v>7.1428163129570486</v>
      </c>
      <c r="L81" s="36">
        <v>17.718139208217863</v>
      </c>
      <c r="M81" s="36">
        <v>20.931452979925574</v>
      </c>
      <c r="N81" s="36">
        <v>28.01380491964597</v>
      </c>
      <c r="O81" s="36">
        <v>80.604581908821828</v>
      </c>
      <c r="P81" s="37">
        <f t="shared" ref="P81:P82" si="17">SUMPRODUCT($C$31:$G$31,K81:O81)/$H$31</f>
        <v>31.257410498065177</v>
      </c>
    </row>
    <row r="82" spans="2:16" x14ac:dyDescent="0.2">
      <c r="B82" s="5" t="s">
        <v>60</v>
      </c>
      <c r="C82" s="36">
        <v>1.2822644425765486</v>
      </c>
      <c r="D82" s="36">
        <v>5.7989021407650316</v>
      </c>
      <c r="E82" s="36">
        <v>8.099879862475559</v>
      </c>
      <c r="F82" s="36">
        <v>9.3504178183524793</v>
      </c>
      <c r="G82" s="36">
        <v>47.596875559722896</v>
      </c>
      <c r="H82" s="37">
        <f t="shared" si="16"/>
        <v>14.64489087483822</v>
      </c>
      <c r="J82" s="5" t="s">
        <v>60</v>
      </c>
      <c r="K82" s="36">
        <v>3.0529373638911719</v>
      </c>
      <c r="L82" s="36">
        <v>5.7216638269789213</v>
      </c>
      <c r="M82" s="36">
        <v>6.809396473348782</v>
      </c>
      <c r="N82" s="36">
        <v>11.146725994670257</v>
      </c>
      <c r="O82" s="36">
        <v>56.70599413209731</v>
      </c>
      <c r="P82" s="37">
        <f t="shared" si="17"/>
        <v>16.941416451636659</v>
      </c>
    </row>
    <row r="83" spans="2:16" x14ac:dyDescent="0.2">
      <c r="B83" s="5" t="s">
        <v>61</v>
      </c>
      <c r="C83" s="36">
        <v>2.83642760950818</v>
      </c>
      <c r="D83" s="36">
        <v>2.3571344281544784</v>
      </c>
      <c r="E83" s="36">
        <v>5.6365155771433386</v>
      </c>
      <c r="F83" s="36">
        <v>8.9248650691708864</v>
      </c>
      <c r="G83" s="36">
        <v>16.130298844431422</v>
      </c>
      <c r="H83" s="37">
        <f>SUMPRODUCT($C$31:$G$31,C83:G83)/$H$31</f>
        <v>7.3307642167260001</v>
      </c>
      <c r="J83" s="5" t="s">
        <v>61</v>
      </c>
      <c r="K83" s="36">
        <v>2.3531982941328238</v>
      </c>
      <c r="L83" s="36">
        <v>1.3517041348982897</v>
      </c>
      <c r="M83" s="36">
        <v>3.3467823281204145</v>
      </c>
      <c r="N83" s="36">
        <v>9.3910482944659428</v>
      </c>
      <c r="O83" s="36">
        <v>20.228850397046543</v>
      </c>
      <c r="P83" s="37">
        <f>SUMPRODUCT($C$31:$G$31,K83:O83)/$H$31</f>
        <v>7.5039533526655982</v>
      </c>
    </row>
    <row r="84" spans="2:16" x14ac:dyDescent="0.2">
      <c r="B84" s="5" t="s">
        <v>62</v>
      </c>
      <c r="C84" s="36">
        <v>4.8487151885104831</v>
      </c>
      <c r="D84" s="36">
        <v>6.304737170087706</v>
      </c>
      <c r="E84" s="36">
        <v>8.783428120357657</v>
      </c>
      <c r="F84" s="36">
        <v>23.032392519598684</v>
      </c>
      <c r="G84" s="36">
        <v>72.363794083217087</v>
      </c>
      <c r="H84" s="37">
        <f>SUMPRODUCT($C$31:$G$31,C84:G84)/$H$31</f>
        <v>23.499044843026617</v>
      </c>
      <c r="J84" s="5" t="s">
        <v>62</v>
      </c>
      <c r="K84" s="36">
        <v>3.0529373638911719</v>
      </c>
      <c r="L84" s="36">
        <v>5.7216638269789213</v>
      </c>
      <c r="M84" s="36">
        <v>6.809396473348782</v>
      </c>
      <c r="N84" s="36">
        <v>11.146725994670257</v>
      </c>
      <c r="O84" s="36">
        <v>56.70599413209731</v>
      </c>
      <c r="P84" s="37">
        <f>SUMPRODUCT($C$31:$G$31,K84:O84)/$H$31</f>
        <v>16.941416451636659</v>
      </c>
    </row>
    <row r="85" spans="2:16" x14ac:dyDescent="0.2">
      <c r="B85" s="5" t="s">
        <v>63</v>
      </c>
      <c r="C85" s="36">
        <v>9.3683243111725929</v>
      </c>
      <c r="D85" s="36">
        <v>16.739514648094783</v>
      </c>
      <c r="E85" s="36">
        <v>20.399659347921663</v>
      </c>
      <c r="F85" s="36">
        <v>38.437542135105964</v>
      </c>
      <c r="G85" s="36">
        <v>115.38849401114194</v>
      </c>
      <c r="H85" s="37">
        <f t="shared" ref="H85:H88" si="18">SUMPRODUCT($C$31:$G$31,C85:G85)/$H$31</f>
        <v>40.684282557727336</v>
      </c>
      <c r="J85" s="5" t="s">
        <v>63</v>
      </c>
      <c r="K85" s="36">
        <v>8.5078044733799612</v>
      </c>
      <c r="L85" s="36">
        <v>14.746100146631779</v>
      </c>
      <c r="M85" s="36">
        <v>25.10243580297637</v>
      </c>
      <c r="N85" s="36">
        <v>40.66043501991286</v>
      </c>
      <c r="O85" s="36">
        <v>117.79228584931691</v>
      </c>
      <c r="P85" s="37">
        <f t="shared" ref="P85:P88" si="19">SUMPRODUCT($C$31:$G$31,K85:O85)/$H$31</f>
        <v>42.119670113880645</v>
      </c>
    </row>
    <row r="86" spans="2:16" x14ac:dyDescent="0.2">
      <c r="B86" s="5" t="s">
        <v>64</v>
      </c>
      <c r="C86" s="36">
        <v>3.4544162123565045</v>
      </c>
      <c r="D86" s="36">
        <v>6.271345938417598</v>
      </c>
      <c r="E86" s="36">
        <v>11.315198599956586</v>
      </c>
      <c r="F86" s="36">
        <v>20.67238390573749</v>
      </c>
      <c r="G86" s="36">
        <v>45.817641209619175</v>
      </c>
      <c r="H86" s="37">
        <f t="shared" si="18"/>
        <v>17.852624514867099</v>
      </c>
      <c r="J86" s="5" t="s">
        <v>64</v>
      </c>
      <c r="K86" s="36">
        <v>5.2539416607738811</v>
      </c>
      <c r="L86" s="36">
        <v>7.5803581964806908</v>
      </c>
      <c r="M86" s="36">
        <v>13.084897087757904</v>
      </c>
      <c r="N86" s="36">
        <v>22.023485614466971</v>
      </c>
      <c r="O86" s="36">
        <v>47.490091782197453</v>
      </c>
      <c r="P86" s="37">
        <f t="shared" si="19"/>
        <v>19.440293260169188</v>
      </c>
    </row>
    <row r="87" spans="2:16" x14ac:dyDescent="0.2">
      <c r="B87" s="5" t="s">
        <v>65</v>
      </c>
      <c r="C87" s="36">
        <v>0.78817908776354284</v>
      </c>
      <c r="D87" s="36">
        <v>1.0830733431087853</v>
      </c>
      <c r="E87" s="36">
        <v>1.924785087467987</v>
      </c>
      <c r="F87" s="36">
        <v>1.4549253912254156</v>
      </c>
      <c r="G87" s="36">
        <v>3.5753723347580153</v>
      </c>
      <c r="H87" s="37">
        <f t="shared" si="18"/>
        <v>1.7888242572507955</v>
      </c>
      <c r="J87" s="5" t="s">
        <v>65</v>
      </c>
      <c r="K87" s="36">
        <v>0.64302204948124164</v>
      </c>
      <c r="L87" s="36">
        <v>1.1952628299122936</v>
      </c>
      <c r="M87" s="36">
        <v>1.6703751237128621</v>
      </c>
      <c r="N87" s="36">
        <v>1.7505645849421567</v>
      </c>
      <c r="O87" s="36">
        <v>4.2623051138763017</v>
      </c>
      <c r="P87" s="37">
        <f t="shared" si="19"/>
        <v>1.9271813209474471</v>
      </c>
    </row>
    <row r="88" spans="2:16" x14ac:dyDescent="0.2">
      <c r="B88" s="5" t="s">
        <v>17</v>
      </c>
      <c r="C88" s="36">
        <f>SUM(C80:C87)</f>
        <v>50.697565898868483</v>
      </c>
      <c r="D88" s="36">
        <f t="shared" ref="D88:G88" si="20">SUM(D80:D87)</f>
        <v>94.030212346056871</v>
      </c>
      <c r="E88" s="36">
        <f t="shared" si="20"/>
        <v>135.12943735313354</v>
      </c>
      <c r="F88" s="36">
        <f t="shared" si="20"/>
        <v>234.41133701805583</v>
      </c>
      <c r="G88" s="36">
        <f t="shared" si="20"/>
        <v>664.26883013868985</v>
      </c>
      <c r="H88" s="37">
        <f t="shared" si="18"/>
        <v>239.67175944166763</v>
      </c>
      <c r="J88" s="5" t="s">
        <v>17</v>
      </c>
      <c r="K88" s="36">
        <f>SUM(K80:K87)</f>
        <v>51.28899341775562</v>
      </c>
      <c r="L88" s="36">
        <f t="shared" ref="L88:O88" si="21">SUM(L80:L87)</f>
        <v>95.203349266877936</v>
      </c>
      <c r="M88" s="36">
        <f t="shared" si="21"/>
        <v>139.7914295209228</v>
      </c>
      <c r="N88" s="36">
        <f t="shared" si="21"/>
        <v>230.43540001819886</v>
      </c>
      <c r="O88" s="36">
        <f t="shared" si="21"/>
        <v>680.18472831497718</v>
      </c>
      <c r="P88" s="37">
        <f t="shared" si="19"/>
        <v>243.39595236019576</v>
      </c>
    </row>
    <row r="91" spans="2:16" ht="32.25" customHeight="1" x14ac:dyDescent="0.25">
      <c r="B91" s="170" t="s">
        <v>74</v>
      </c>
      <c r="C91" s="170"/>
      <c r="D91" s="170"/>
      <c r="E91" s="170"/>
      <c r="F91" s="170"/>
      <c r="G91" s="170"/>
      <c r="H91" s="170"/>
      <c r="J91" s="170" t="s">
        <v>75</v>
      </c>
      <c r="K91" s="170"/>
      <c r="L91" s="170"/>
      <c r="M91" s="170"/>
      <c r="N91" s="170"/>
      <c r="O91" s="170"/>
      <c r="P91" s="170"/>
    </row>
    <row r="92" spans="2:16" ht="32.25" customHeight="1" x14ac:dyDescent="0.2">
      <c r="B92" s="39"/>
      <c r="C92" s="39"/>
      <c r="D92" s="39"/>
      <c r="E92" s="39"/>
      <c r="F92" s="39"/>
      <c r="G92" s="39"/>
      <c r="H92" s="39"/>
      <c r="J92" s="39"/>
      <c r="K92" s="39"/>
      <c r="L92" s="39"/>
      <c r="M92" s="39"/>
      <c r="N92" s="39"/>
      <c r="O92" s="39"/>
      <c r="P92" s="39"/>
    </row>
    <row r="93" spans="2:16" ht="25.5" x14ac:dyDescent="0.2">
      <c r="B93" s="5" t="s">
        <v>2</v>
      </c>
      <c r="C93" s="15" t="s">
        <v>3</v>
      </c>
      <c r="D93" s="15" t="s">
        <v>4</v>
      </c>
      <c r="E93" s="15" t="s">
        <v>26</v>
      </c>
      <c r="F93" s="16" t="s">
        <v>17</v>
      </c>
      <c r="J93" s="5" t="s">
        <v>2</v>
      </c>
      <c r="K93" s="15" t="s">
        <v>3</v>
      </c>
      <c r="L93" s="15" t="s">
        <v>4</v>
      </c>
      <c r="M93" s="15" t="s">
        <v>26</v>
      </c>
      <c r="N93" s="16" t="s">
        <v>17</v>
      </c>
    </row>
    <row r="94" spans="2:16" x14ac:dyDescent="0.2">
      <c r="B94" s="5" t="s">
        <v>27</v>
      </c>
      <c r="C94" s="36">
        <v>617.46414519999996</v>
      </c>
      <c r="D94" s="36">
        <v>279.20990840000002</v>
      </c>
      <c r="E94" s="36">
        <v>34.769230800000003</v>
      </c>
      <c r="F94" s="37">
        <f>SUM(A94:E94)</f>
        <v>931.44328440000004</v>
      </c>
      <c r="J94" s="5" t="s">
        <v>27</v>
      </c>
      <c r="K94" s="36">
        <v>617.46414519999996</v>
      </c>
      <c r="L94" s="36">
        <v>279.20990840000002</v>
      </c>
      <c r="M94" s="36">
        <v>34.769230800000003</v>
      </c>
      <c r="N94" s="37">
        <f>SUM(I94:M94)</f>
        <v>931.44328440000004</v>
      </c>
    </row>
    <row r="95" spans="2:16" x14ac:dyDescent="0.2">
      <c r="B95" s="5" t="s">
        <v>58</v>
      </c>
      <c r="C95" s="36">
        <v>18.132106547455606</v>
      </c>
      <c r="D95" s="36">
        <v>35.566302755178299</v>
      </c>
      <c r="E95" s="36">
        <v>113.75221236128121</v>
      </c>
      <c r="F95" s="37">
        <f t="shared" ref="F95" si="22">SUMPRODUCT($C$45:$E$45,C95:E95)/$F$45</f>
        <v>26.927529727326895</v>
      </c>
      <c r="J95" s="5" t="s">
        <v>58</v>
      </c>
      <c r="K95" s="36">
        <v>18.361036329207085</v>
      </c>
      <c r="L95" s="36">
        <v>37.579713663198923</v>
      </c>
      <c r="M95" s="36">
        <v>114.09513271142023</v>
      </c>
      <c r="N95" s="37">
        <f t="shared" ref="N95" si="23">SUMPRODUCT($C$45:$E$45,K95:M95)/$F$45</f>
        <v>27.695631549501563</v>
      </c>
    </row>
    <row r="96" spans="2:16" x14ac:dyDescent="0.2">
      <c r="B96" s="5" t="s">
        <v>59</v>
      </c>
      <c r="C96" s="36">
        <v>6.3067874477774621</v>
      </c>
      <c r="D96" s="36">
        <v>8.4606124586945359</v>
      </c>
      <c r="E96" s="36">
        <v>26.030973443335419</v>
      </c>
      <c r="F96" s="37">
        <f>SUMPRODUCT($C$45:$E$45,C96:E96)/$F$45</f>
        <v>7.6886902225219362</v>
      </c>
      <c r="J96" s="5" t="s">
        <v>59</v>
      </c>
      <c r="K96" s="36">
        <v>8.4980901456235696</v>
      </c>
      <c r="L96" s="36">
        <v>11.484828678092859</v>
      </c>
      <c r="M96" s="36">
        <v>28.513274328749315</v>
      </c>
      <c r="N96" s="37">
        <f>SUMPRODUCT($C$45:$E$45,K96:M96)/$F$45</f>
        <v>10.140529976427192</v>
      </c>
    </row>
    <row r="97" spans="2:14" x14ac:dyDescent="0.2">
      <c r="B97" s="5" t="s">
        <v>60</v>
      </c>
      <c r="C97" s="36">
        <v>0.96150508335621498</v>
      </c>
      <c r="D97" s="36">
        <v>1.3377942972743011</v>
      </c>
      <c r="E97" s="36">
        <v>15.29646017938366</v>
      </c>
      <c r="F97" s="37">
        <f t="shared" ref="F97:F99" si="24">SUMPRODUCT($C$45:$E$45,C97:E97)/$F$45</f>
        <v>1.6094017930094808</v>
      </c>
      <c r="J97" s="5" t="s">
        <v>60</v>
      </c>
      <c r="K97" s="36">
        <v>2.0145820794130214</v>
      </c>
      <c r="L97" s="36">
        <v>2.8458632566207309</v>
      </c>
      <c r="M97" s="36">
        <v>14.511061947335342</v>
      </c>
      <c r="N97" s="37">
        <f t="shared" ref="N97:N99" si="25">SUMPRODUCT($C$45:$E$45,K97:M97)/$F$45</f>
        <v>2.7302401825121789</v>
      </c>
    </row>
    <row r="98" spans="2:14" x14ac:dyDescent="0.2">
      <c r="B98" s="5" t="s">
        <v>61</v>
      </c>
      <c r="C98" s="36">
        <v>3.7001995392946418</v>
      </c>
      <c r="D98" s="36">
        <v>7.034241721774082</v>
      </c>
      <c r="E98" s="36">
        <v>2.0995575202658783</v>
      </c>
      <c r="F98" s="37">
        <f t="shared" si="24"/>
        <v>4.6398643962352661</v>
      </c>
      <c r="J98" s="5" t="s">
        <v>61</v>
      </c>
      <c r="K98" s="36">
        <v>2.0603680357633176</v>
      </c>
      <c r="L98" s="36">
        <v>6.4176947482570066</v>
      </c>
      <c r="M98" s="36">
        <v>3.3075221209667944</v>
      </c>
      <c r="N98" s="37">
        <f t="shared" si="25"/>
        <v>3.4130766779298281</v>
      </c>
    </row>
    <row r="99" spans="2:14" x14ac:dyDescent="0.2">
      <c r="B99" s="5" t="s">
        <v>62</v>
      </c>
      <c r="C99" s="36">
        <v>4.3225414125633019</v>
      </c>
      <c r="D99" s="36">
        <v>5.989316102651606</v>
      </c>
      <c r="E99" s="36">
        <v>24.252212378537862</v>
      </c>
      <c r="F99" s="37">
        <f t="shared" si="24"/>
        <v>5.5661161503136176</v>
      </c>
      <c r="J99" s="5" t="s">
        <v>62</v>
      </c>
      <c r="K99" s="36">
        <v>4.0312038769372753</v>
      </c>
      <c r="L99" s="36">
        <v>8.1093605544838177</v>
      </c>
      <c r="M99" s="36">
        <v>19.08849556717832</v>
      </c>
      <c r="N99" s="37">
        <f t="shared" si="25"/>
        <v>5.8157378686663064</v>
      </c>
    </row>
    <row r="100" spans="2:14" x14ac:dyDescent="0.2">
      <c r="B100" s="5" t="s">
        <v>63</v>
      </c>
      <c r="C100" s="36">
        <v>9.6325404638248138</v>
      </c>
      <c r="D100" s="36">
        <v>16.946262970085915</v>
      </c>
      <c r="E100" s="36">
        <v>45.546460165003133</v>
      </c>
      <c r="F100" s="37">
        <f>SUMPRODUCT($C$45:$E$45,C100:E100)/$F$45</f>
        <v>13.16551258265747</v>
      </c>
      <c r="J100" s="5" t="s">
        <v>63</v>
      </c>
      <c r="K100" s="36">
        <v>7.8865549681798761</v>
      </c>
      <c r="L100" s="36">
        <v>12.193547634142629</v>
      </c>
      <c r="M100" s="36">
        <v>45.723451310864199</v>
      </c>
      <c r="N100" s="37">
        <f>SUMPRODUCT($C$45:$E$45,K100:M100)/$F$45</f>
        <v>10.590009758837871</v>
      </c>
    </row>
    <row r="101" spans="2:14" x14ac:dyDescent="0.2">
      <c r="B101" s="5" t="s">
        <v>64</v>
      </c>
      <c r="C101" s="36">
        <v>6.0145820794130236</v>
      </c>
      <c r="D101" s="36">
        <v>13.407599205386937</v>
      </c>
      <c r="E101" s="36">
        <v>27.424778750066565</v>
      </c>
      <c r="F101" s="37">
        <f t="shared" ref="F101:F103" si="26">SUMPRODUCT($C$45:$E$45,C101:E101)/$F$45</f>
        <v>9.029923701492951</v>
      </c>
      <c r="J101" s="5" t="s">
        <v>64</v>
      </c>
      <c r="K101" s="36">
        <v>6.4870237223290035</v>
      </c>
      <c r="L101" s="36">
        <v>16.1440412005092</v>
      </c>
      <c r="M101" s="36">
        <v>32.597345121595268</v>
      </c>
      <c r="N101" s="37">
        <f t="shared" ref="N101:N103" si="27">SUMPRODUCT($C$45:$E$45,K101:M101)/$F$45</f>
        <v>10.356471080913833</v>
      </c>
    </row>
    <row r="102" spans="2:14" x14ac:dyDescent="0.2">
      <c r="B102" s="5" t="s">
        <v>65</v>
      </c>
      <c r="C102" s="36">
        <v>1.175852785694673</v>
      </c>
      <c r="D102" s="36">
        <v>0.9148696730133663</v>
      </c>
      <c r="E102" s="36">
        <v>0.40265486690030539</v>
      </c>
      <c r="F102" s="37">
        <f t="shared" si="26"/>
        <v>1.0687581621689985</v>
      </c>
      <c r="J102" s="5" t="s">
        <v>65</v>
      </c>
      <c r="K102" s="36">
        <v>1.1300668293443772</v>
      </c>
      <c r="L102" s="36">
        <v>0.89874576241936832</v>
      </c>
      <c r="M102" s="36">
        <v>0.51769911458610696</v>
      </c>
      <c r="N102" s="37">
        <f t="shared" si="27"/>
        <v>1.0378672400034752</v>
      </c>
    </row>
    <row r="103" spans="2:14" x14ac:dyDescent="0.2">
      <c r="B103" s="5" t="s">
        <v>17</v>
      </c>
      <c r="C103" s="36">
        <f>SUM(C95:C102)</f>
        <v>50.246115359379736</v>
      </c>
      <c r="D103" s="36">
        <f t="shared" ref="D103" si="28">SUM(D95:D102)</f>
        <v>89.656999184059046</v>
      </c>
      <c r="E103" s="36">
        <f>SUM(E95:E102)</f>
        <v>254.80530966477406</v>
      </c>
      <c r="F103" s="37">
        <f t="shared" si="26"/>
        <v>69.695796735726617</v>
      </c>
      <c r="J103" s="5" t="s">
        <v>17</v>
      </c>
      <c r="K103" s="36">
        <f>SUM(K95:K102)</f>
        <v>50.46892598679753</v>
      </c>
      <c r="L103" s="36">
        <f t="shared" ref="L103" si="29">SUM(L95:L102)</f>
        <v>95.673795497724541</v>
      </c>
      <c r="M103" s="36">
        <f>SUM(M95:M102)</f>
        <v>258.35398222269555</v>
      </c>
      <c r="N103" s="37">
        <f t="shared" si="27"/>
        <v>71.779564334792241</v>
      </c>
    </row>
  </sheetData>
  <mergeCells count="12">
    <mergeCell ref="B13:H13"/>
    <mergeCell ref="J13:P13"/>
    <mergeCell ref="B28:H28"/>
    <mergeCell ref="J28:P28"/>
    <mergeCell ref="B42:H42"/>
    <mergeCell ref="J42:P42"/>
    <mergeCell ref="B61:H61"/>
    <mergeCell ref="J61:P61"/>
    <mergeCell ref="B76:H76"/>
    <mergeCell ref="J76:P76"/>
    <mergeCell ref="B91:H91"/>
    <mergeCell ref="J91:P91"/>
  </mergeCells>
  <hyperlinks>
    <hyperlink ref="M3" location="Contenidos!A1" display="Ir a contenidos" xr:uid="{06B38433-48A7-4B51-B562-D9AB18861C8B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C353B-8051-4D6F-8B4C-BB83B71484C6}">
  <dimension ref="B3:M109"/>
  <sheetViews>
    <sheetView showGridLines="0" workbookViewId="0">
      <selection activeCell="B16" sqref="B16:H30"/>
    </sheetView>
  </sheetViews>
  <sheetFormatPr baseColWidth="10" defaultRowHeight="15" x14ac:dyDescent="0.25"/>
  <cols>
    <col min="1" max="1" width="15.140625" customWidth="1"/>
    <col min="2" max="2" width="24.85546875" customWidth="1"/>
    <col min="3" max="7" width="13.85546875" customWidth="1"/>
    <col min="8" max="8" width="20.5703125" customWidth="1"/>
    <col min="9" max="9" width="14.140625" bestFit="1" customWidth="1"/>
  </cols>
  <sheetData>
    <row r="3" spans="2:13" x14ac:dyDescent="0.25">
      <c r="M3" s="153" t="s">
        <v>273</v>
      </c>
    </row>
    <row r="12" spans="2:13" ht="29.25" customHeight="1" x14ac:dyDescent="0.35">
      <c r="B12" s="41" t="s">
        <v>76</v>
      </c>
    </row>
    <row r="14" spans="2:13" ht="30" customHeight="1" x14ac:dyDescent="0.25">
      <c r="B14" s="3" t="s">
        <v>77</v>
      </c>
      <c r="C14" s="4"/>
      <c r="D14" s="4"/>
      <c r="E14" s="4"/>
      <c r="F14" s="4"/>
      <c r="G14" s="4"/>
      <c r="H14" s="4"/>
    </row>
    <row r="15" spans="2:13" ht="12" customHeight="1" x14ac:dyDescent="0.25">
      <c r="B15" s="29"/>
    </row>
    <row r="16" spans="2:13" s="45" customFormat="1" ht="27" customHeight="1" x14ac:dyDescent="0.25">
      <c r="B16" s="42" t="s">
        <v>2</v>
      </c>
      <c r="C16" s="43" t="s">
        <v>3</v>
      </c>
      <c r="D16" s="43" t="s">
        <v>4</v>
      </c>
      <c r="E16" s="43" t="s">
        <v>5</v>
      </c>
      <c r="F16" s="43" t="s">
        <v>6</v>
      </c>
      <c r="G16" s="43" t="s">
        <v>7</v>
      </c>
      <c r="H16" s="44" t="s">
        <v>8</v>
      </c>
    </row>
    <row r="17" spans="2:8" ht="27" customHeight="1" x14ac:dyDescent="0.25">
      <c r="B17" s="42" t="s">
        <v>9</v>
      </c>
      <c r="C17" s="46">
        <v>1146.6127755999998</v>
      </c>
      <c r="D17" s="46">
        <v>743.07170759999985</v>
      </c>
      <c r="E17" s="46">
        <v>589.27300525999988</v>
      </c>
      <c r="F17" s="46">
        <v>558.55369365999979</v>
      </c>
      <c r="G17" s="46">
        <v>547.4888166300002</v>
      </c>
      <c r="H17" s="47">
        <f>SUM(C17:G17)</f>
        <v>3584.9999987499996</v>
      </c>
    </row>
    <row r="18" spans="2:8" ht="27" customHeight="1" x14ac:dyDescent="0.25">
      <c r="B18" s="42" t="s">
        <v>78</v>
      </c>
      <c r="C18" s="48">
        <f>C19+C20</f>
        <v>2459.2599999999989</v>
      </c>
      <c r="D18" s="48">
        <f t="shared" ref="D18:G18" si="0">D19+D20</f>
        <v>1790.3599999999992</v>
      </c>
      <c r="E18" s="48">
        <f t="shared" si="0"/>
        <v>1411.4599999999996</v>
      </c>
      <c r="F18" s="48">
        <f t="shared" si="0"/>
        <v>1150.8800000000003</v>
      </c>
      <c r="G18" s="48">
        <f t="shared" si="0"/>
        <v>1297.5700000000029</v>
      </c>
      <c r="H18" s="49">
        <f>SUM(C18:G18)</f>
        <v>8109.5300000000007</v>
      </c>
    </row>
    <row r="19" spans="2:8" ht="27" customHeight="1" x14ac:dyDescent="0.25">
      <c r="B19" s="42" t="s">
        <v>79</v>
      </c>
      <c r="C19" s="48">
        <v>1369.2299999999993</v>
      </c>
      <c r="D19" s="48">
        <v>1160.3799999999994</v>
      </c>
      <c r="E19" s="48">
        <v>961.9699999999998</v>
      </c>
      <c r="F19" s="48">
        <v>875.8100000000004</v>
      </c>
      <c r="G19" s="48">
        <v>1025.1000000000029</v>
      </c>
      <c r="H19" s="49">
        <f t="shared" ref="H19:H20" si="1">SUM(C19:G19)</f>
        <v>5392.4900000000025</v>
      </c>
    </row>
    <row r="20" spans="2:8" ht="27" customHeight="1" x14ac:dyDescent="0.25">
      <c r="B20" s="42" t="s">
        <v>80</v>
      </c>
      <c r="C20" s="48">
        <v>1090.0299999999995</v>
      </c>
      <c r="D20" s="48">
        <v>629.97999999999979</v>
      </c>
      <c r="E20" s="48">
        <v>449.4899999999999</v>
      </c>
      <c r="F20" s="48">
        <v>275.06999999999994</v>
      </c>
      <c r="G20" s="48">
        <v>272.47000000000003</v>
      </c>
      <c r="H20" s="49">
        <f t="shared" si="1"/>
        <v>2717.0399999999991</v>
      </c>
    </row>
    <row r="21" spans="2:8" ht="30" customHeight="1" x14ac:dyDescent="0.25">
      <c r="B21" s="42" t="s">
        <v>81</v>
      </c>
      <c r="C21" s="51">
        <v>40.443781033459878</v>
      </c>
      <c r="D21" s="51">
        <v>40.592117525300054</v>
      </c>
      <c r="E21" s="51">
        <v>38.878271561566834</v>
      </c>
      <c r="F21" s="51">
        <v>43.935201577330034</v>
      </c>
      <c r="G21" s="51">
        <v>38.170835589243801</v>
      </c>
      <c r="H21" s="52">
        <v>40.264211653972218</v>
      </c>
    </row>
    <row r="22" spans="2:8" ht="27" customHeight="1" x14ac:dyDescent="0.25">
      <c r="B22" s="42" t="s">
        <v>82</v>
      </c>
      <c r="C22" s="51">
        <v>48.749822893158935</v>
      </c>
      <c r="D22" s="51">
        <v>43.155130215963737</v>
      </c>
      <c r="E22" s="51">
        <v>45.445304947139725</v>
      </c>
      <c r="F22" s="51">
        <v>50.176784919103454</v>
      </c>
      <c r="G22" s="51">
        <v>43.60239976587647</v>
      </c>
      <c r="H22" s="52">
        <v>46.209680500102905</v>
      </c>
    </row>
    <row r="23" spans="2:8" ht="27" customHeight="1" x14ac:dyDescent="0.25">
      <c r="B23" s="42" t="s">
        <v>83</v>
      </c>
      <c r="C23" s="51">
        <v>43.400530260635023</v>
      </c>
      <c r="D23" s="51">
        <v>45.398441220356204</v>
      </c>
      <c r="E23" s="51">
        <v>47.454025673541132</v>
      </c>
      <c r="F23" s="51">
        <v>49.164394517759114</v>
      </c>
      <c r="G23" s="51">
        <v>45.806841120123316</v>
      </c>
      <c r="H23" s="52">
        <v>45.359192356387837</v>
      </c>
    </row>
    <row r="24" spans="2:8" ht="4.5" customHeight="1" x14ac:dyDescent="0.25">
      <c r="B24" s="52"/>
      <c r="C24" s="52"/>
      <c r="D24" s="52"/>
      <c r="E24" s="52"/>
      <c r="F24" s="52"/>
      <c r="G24" s="52"/>
      <c r="H24" s="52"/>
    </row>
    <row r="25" spans="2:8" ht="27" customHeight="1" x14ac:dyDescent="0.25">
      <c r="B25" s="42" t="s">
        <v>84</v>
      </c>
      <c r="C25" s="48">
        <f>C26+C27</f>
        <v>193.39</v>
      </c>
      <c r="D25" s="48">
        <f t="shared" ref="D25:G25" si="2">D26+D27</f>
        <v>203.66</v>
      </c>
      <c r="E25" s="48">
        <f t="shared" si="2"/>
        <v>634.45999999999992</v>
      </c>
      <c r="F25" s="48">
        <f t="shared" si="2"/>
        <v>1270.7400000000002</v>
      </c>
      <c r="G25" s="48">
        <f t="shared" si="2"/>
        <v>3621.0800000000186</v>
      </c>
      <c r="H25" s="49">
        <f>SUM(C25:G25)</f>
        <v>5923.3300000000181</v>
      </c>
    </row>
    <row r="26" spans="2:8" ht="27" customHeight="1" x14ac:dyDescent="0.25">
      <c r="B26" s="42" t="s">
        <v>85</v>
      </c>
      <c r="C26" s="48">
        <v>108.58</v>
      </c>
      <c r="D26" s="48">
        <v>147.12</v>
      </c>
      <c r="E26" s="48">
        <v>533.87999999999988</v>
      </c>
      <c r="F26" s="48">
        <v>927.35000000000036</v>
      </c>
      <c r="G26" s="48">
        <v>2941.7600000000184</v>
      </c>
      <c r="H26" s="49">
        <f t="shared" ref="H26:H27" si="3">SUM(C26:G26)</f>
        <v>4658.6900000000187</v>
      </c>
    </row>
    <row r="27" spans="2:8" ht="27" customHeight="1" x14ac:dyDescent="0.25">
      <c r="B27" s="42" t="s">
        <v>86</v>
      </c>
      <c r="C27" s="48">
        <v>84.81</v>
      </c>
      <c r="D27" s="48">
        <v>56.54</v>
      </c>
      <c r="E27" s="48">
        <v>100.58</v>
      </c>
      <c r="F27" s="48">
        <v>343.38999999999987</v>
      </c>
      <c r="G27" s="48">
        <v>679.32000000000016</v>
      </c>
      <c r="H27" s="49">
        <f t="shared" si="3"/>
        <v>1264.6400000000001</v>
      </c>
    </row>
    <row r="28" spans="2:8" ht="27" customHeight="1" x14ac:dyDescent="0.25">
      <c r="B28" s="42" t="s">
        <v>87</v>
      </c>
      <c r="C28" s="51">
        <v>34.418273954185842</v>
      </c>
      <c r="D28" s="51">
        <v>33.457232642639688</v>
      </c>
      <c r="E28" s="51">
        <v>38.229833244018522</v>
      </c>
      <c r="F28" s="51">
        <v>36.101311047106414</v>
      </c>
      <c r="G28" s="51">
        <v>37.887436897279194</v>
      </c>
      <c r="H28" s="52">
        <v>37.275345118370879</v>
      </c>
    </row>
    <row r="29" spans="2:8" ht="27" customHeight="1" x14ac:dyDescent="0.25">
      <c r="B29" s="42" t="s">
        <v>88</v>
      </c>
      <c r="C29" s="51">
        <v>38.390034997237059</v>
      </c>
      <c r="D29" s="51">
        <v>35.554513322457858</v>
      </c>
      <c r="E29" s="51">
        <v>39.616243350565675</v>
      </c>
      <c r="F29" s="51">
        <v>37.63897126219873</v>
      </c>
      <c r="G29" s="51">
        <v>37.973039948874145</v>
      </c>
      <c r="H29" s="52">
        <v>38.028192474708554</v>
      </c>
    </row>
    <row r="30" spans="2:8" ht="27" customHeight="1" x14ac:dyDescent="0.25">
      <c r="B30" s="42" t="s">
        <v>89</v>
      </c>
      <c r="C30" s="51">
        <v>29.333333333333332</v>
      </c>
      <c r="D30" s="51">
        <v>28</v>
      </c>
      <c r="E30" s="51">
        <v>30.870749652018294</v>
      </c>
      <c r="F30" s="51">
        <v>31.948746323422348</v>
      </c>
      <c r="G30" s="51">
        <v>37.516737325560847</v>
      </c>
      <c r="H30" s="52">
        <v>34.494484188534699</v>
      </c>
    </row>
    <row r="31" spans="2:8" ht="27" customHeight="1" x14ac:dyDescent="0.25"/>
    <row r="32" spans="2:8" ht="27" customHeight="1" x14ac:dyDescent="0.25">
      <c r="B32" s="3" t="s">
        <v>90</v>
      </c>
      <c r="C32" s="4"/>
      <c r="D32" s="4"/>
      <c r="E32" s="4"/>
      <c r="F32" s="4"/>
      <c r="G32" s="4"/>
      <c r="H32" s="4"/>
    </row>
    <row r="33" spans="2:9" ht="12" customHeight="1" x14ac:dyDescent="0.25">
      <c r="B33" s="29"/>
    </row>
    <row r="34" spans="2:9" ht="27" customHeight="1" x14ac:dyDescent="0.25">
      <c r="B34" s="42" t="s">
        <v>2</v>
      </c>
      <c r="C34" s="43" t="s">
        <v>3</v>
      </c>
      <c r="D34" s="43" t="s">
        <v>4</v>
      </c>
      <c r="E34" s="43" t="s">
        <v>5</v>
      </c>
      <c r="F34" s="43" t="s">
        <v>6</v>
      </c>
      <c r="G34" s="43" t="s">
        <v>7</v>
      </c>
      <c r="H34" s="44" t="s">
        <v>17</v>
      </c>
    </row>
    <row r="35" spans="2:9" ht="27" customHeight="1" x14ac:dyDescent="0.25">
      <c r="B35" s="42" t="s">
        <v>18</v>
      </c>
      <c r="C35" s="46">
        <v>529.14863039999989</v>
      </c>
      <c r="D35" s="46">
        <v>463.86179919999989</v>
      </c>
      <c r="E35" s="46">
        <v>564.50377445999993</v>
      </c>
      <c r="F35" s="46">
        <v>555.55369365999979</v>
      </c>
      <c r="G35" s="46">
        <v>540.4888166300002</v>
      </c>
      <c r="H35" s="47">
        <f>SUM(C35:G35)</f>
        <v>2653.5567143499998</v>
      </c>
    </row>
    <row r="36" spans="2:9" ht="27" customHeight="1" x14ac:dyDescent="0.25">
      <c r="B36" s="42" t="s">
        <v>78</v>
      </c>
      <c r="C36" s="48">
        <f>C37+C38</f>
        <v>1087.5299999999997</v>
      </c>
      <c r="D36" s="48">
        <f t="shared" ref="D36:G36" si="4">D37+D38</f>
        <v>1263.7299999999996</v>
      </c>
      <c r="E36" s="48">
        <f t="shared" si="4"/>
        <v>1316.3799999999997</v>
      </c>
      <c r="F36" s="48">
        <f t="shared" si="4"/>
        <v>1147.8800000000008</v>
      </c>
      <c r="G36" s="48">
        <f t="shared" si="4"/>
        <v>1282.5700000000024</v>
      </c>
      <c r="H36" s="49">
        <f>SUM(C36:G36)</f>
        <v>6098.090000000002</v>
      </c>
      <c r="I36" s="50"/>
    </row>
    <row r="37" spans="2:9" ht="27" customHeight="1" x14ac:dyDescent="0.25">
      <c r="B37" s="42" t="s">
        <v>79</v>
      </c>
      <c r="C37" s="48">
        <v>643.20999999999981</v>
      </c>
      <c r="D37" s="48">
        <v>828.13999999999965</v>
      </c>
      <c r="E37" s="48">
        <v>890.65999999999985</v>
      </c>
      <c r="F37" s="48">
        <v>873.81000000000097</v>
      </c>
      <c r="G37" s="48">
        <v>1015.1000000000023</v>
      </c>
      <c r="H37" s="49">
        <f t="shared" ref="H37:H38" si="5">SUM(C37:G37)</f>
        <v>4250.9200000000028</v>
      </c>
      <c r="I37" s="50"/>
    </row>
    <row r="38" spans="2:9" ht="27" customHeight="1" x14ac:dyDescent="0.25">
      <c r="B38" s="42" t="s">
        <v>80</v>
      </c>
      <c r="C38" s="48">
        <v>444.31999999999994</v>
      </c>
      <c r="D38" s="48">
        <v>435.58999999999992</v>
      </c>
      <c r="E38" s="48">
        <v>425.71999999999991</v>
      </c>
      <c r="F38" s="48">
        <v>274.06999999999982</v>
      </c>
      <c r="G38" s="48">
        <v>267.47000000000014</v>
      </c>
      <c r="H38" s="49">
        <f t="shared" si="5"/>
        <v>1847.1699999999996</v>
      </c>
      <c r="I38" s="50"/>
    </row>
    <row r="39" spans="2:9" ht="27" customHeight="1" x14ac:dyDescent="0.25">
      <c r="B39" s="42" t="s">
        <v>81</v>
      </c>
      <c r="C39" s="51">
        <v>43.174251025727045</v>
      </c>
      <c r="D39" s="51">
        <v>41.76315090057858</v>
      </c>
      <c r="E39" s="51">
        <v>38.599912981772789</v>
      </c>
      <c r="F39" s="51">
        <v>43.938572268443437</v>
      </c>
      <c r="G39" s="51">
        <v>38.184119313014811</v>
      </c>
      <c r="H39" s="52">
        <v>40.928255041243894</v>
      </c>
      <c r="I39" s="50"/>
    </row>
    <row r="40" spans="2:9" ht="27" customHeight="1" x14ac:dyDescent="0.25">
      <c r="B40" s="42" t="s">
        <v>82</v>
      </c>
      <c r="C40" s="51">
        <v>48.921845120567163</v>
      </c>
      <c r="D40" s="51">
        <v>43.359902914966064</v>
      </c>
      <c r="E40" s="51">
        <v>45.374205645251827</v>
      </c>
      <c r="F40" s="51">
        <v>50.166889827307976</v>
      </c>
      <c r="G40" s="51">
        <v>43.688129248349895</v>
      </c>
      <c r="H40" s="52">
        <v>46.101133401710669</v>
      </c>
      <c r="I40" s="50"/>
    </row>
    <row r="41" spans="2:9" ht="27" customHeight="1" x14ac:dyDescent="0.25">
      <c r="B41" s="42" t="s">
        <v>83</v>
      </c>
      <c r="C41" s="51">
        <v>46.511770795822834</v>
      </c>
      <c r="D41" s="51">
        <v>46.30675635345164</v>
      </c>
      <c r="E41" s="51">
        <v>47.032697547683924</v>
      </c>
      <c r="F41" s="51">
        <v>49.135804721421536</v>
      </c>
      <c r="G41" s="51">
        <v>45.922869854563146</v>
      </c>
      <c r="H41" s="52">
        <v>46.887546896062631</v>
      </c>
      <c r="I41" s="50"/>
    </row>
    <row r="42" spans="2:9" ht="5.25" customHeight="1" x14ac:dyDescent="0.25">
      <c r="B42" s="52"/>
      <c r="C42" s="52"/>
      <c r="D42" s="52"/>
      <c r="E42" s="52"/>
      <c r="F42" s="52"/>
      <c r="G42" s="52"/>
      <c r="H42" s="52"/>
      <c r="I42" s="50"/>
    </row>
    <row r="43" spans="2:9" ht="27" customHeight="1" x14ac:dyDescent="0.25">
      <c r="B43" s="42" t="s">
        <v>84</v>
      </c>
      <c r="C43" s="48">
        <f>C44+C45</f>
        <v>108.58</v>
      </c>
      <c r="D43" s="48">
        <f t="shared" ref="D43:G43" si="6">D44+D45</f>
        <v>175.39000000000001</v>
      </c>
      <c r="E43" s="48">
        <f t="shared" si="6"/>
        <v>634.45999999999992</v>
      </c>
      <c r="F43" s="48">
        <f t="shared" si="6"/>
        <v>1262.7400000000011</v>
      </c>
      <c r="G43" s="48">
        <f t="shared" si="6"/>
        <v>3592.080000000014</v>
      </c>
      <c r="H43" s="49">
        <f>SUM(C43:G43)</f>
        <v>5773.2500000000146</v>
      </c>
      <c r="I43" s="50"/>
    </row>
    <row r="44" spans="2:9" ht="27" customHeight="1" x14ac:dyDescent="0.25">
      <c r="B44" s="42" t="s">
        <v>85</v>
      </c>
      <c r="C44" s="48">
        <v>52.04</v>
      </c>
      <c r="D44" s="48">
        <v>147.12</v>
      </c>
      <c r="E44" s="48">
        <v>533.87999999999988</v>
      </c>
      <c r="F44" s="48">
        <v>921.35000000000139</v>
      </c>
      <c r="G44" s="48">
        <v>2918.7600000000143</v>
      </c>
      <c r="H44" s="49">
        <f t="shared" ref="H44:H45" si="7">SUM(C44:G44)</f>
        <v>4573.150000000016</v>
      </c>
      <c r="I44" s="50"/>
    </row>
    <row r="45" spans="2:9" ht="27" customHeight="1" x14ac:dyDescent="0.25">
      <c r="B45" s="42" t="s">
        <v>86</v>
      </c>
      <c r="C45" s="48">
        <v>56.54</v>
      </c>
      <c r="D45" s="48">
        <v>28.27</v>
      </c>
      <c r="E45" s="48">
        <v>100.58</v>
      </c>
      <c r="F45" s="48">
        <v>341.38999999999976</v>
      </c>
      <c r="G45" s="48">
        <v>673.31999999999971</v>
      </c>
      <c r="H45" s="49">
        <f t="shared" si="7"/>
        <v>1200.0999999999995</v>
      </c>
      <c r="I45" s="50"/>
    </row>
    <row r="46" spans="2:9" ht="27" customHeight="1" x14ac:dyDescent="0.25">
      <c r="B46" s="42" t="s">
        <v>87</v>
      </c>
      <c r="C46" s="51">
        <v>30.318843249217167</v>
      </c>
      <c r="D46" s="51">
        <v>34.981583898739949</v>
      </c>
      <c r="E46" s="51">
        <v>38.229833244018522</v>
      </c>
      <c r="F46" s="51">
        <v>36.0670549321854</v>
      </c>
      <c r="G46" s="51">
        <v>37.877341261887317</v>
      </c>
      <c r="H46" s="52">
        <v>37.289788284192788</v>
      </c>
      <c r="I46" s="50"/>
    </row>
    <row r="47" spans="2:9" ht="27" customHeight="1" x14ac:dyDescent="0.25">
      <c r="B47" s="42" t="s">
        <v>88</v>
      </c>
      <c r="C47" s="51">
        <v>39.357033051498846</v>
      </c>
      <c r="D47" s="51">
        <v>35.554513322457851</v>
      </c>
      <c r="E47" s="51">
        <v>39.616243350565661</v>
      </c>
      <c r="F47" s="51">
        <v>37.598632441526036</v>
      </c>
      <c r="G47" s="51">
        <v>37.964947443434923</v>
      </c>
      <c r="H47" s="52">
        <v>38.022218820725342</v>
      </c>
      <c r="I47" s="50"/>
    </row>
    <row r="48" spans="2:9" ht="27" customHeight="1" x14ac:dyDescent="0.25">
      <c r="B48" s="42" t="s">
        <v>89</v>
      </c>
      <c r="C48" s="51">
        <v>22</v>
      </c>
      <c r="D48" s="51">
        <v>31.999999999999996</v>
      </c>
      <c r="E48" s="51">
        <v>30.870749652018294</v>
      </c>
      <c r="F48" s="51">
        <v>31.910366443070973</v>
      </c>
      <c r="G48" s="51">
        <v>37.497579159983381</v>
      </c>
      <c r="H48" s="52">
        <v>34.49316723606367</v>
      </c>
      <c r="I48" s="50"/>
    </row>
    <row r="49" spans="2:9" ht="27" customHeight="1" x14ac:dyDescent="0.25">
      <c r="B49" s="53"/>
      <c r="C49" s="54"/>
      <c r="D49" s="54"/>
      <c r="E49" s="54"/>
      <c r="F49" s="54"/>
      <c r="G49" s="54"/>
      <c r="H49" s="54"/>
      <c r="I49" s="54"/>
    </row>
    <row r="50" spans="2:9" ht="27" customHeight="1" x14ac:dyDescent="0.25">
      <c r="B50" s="3" t="s">
        <v>91</v>
      </c>
      <c r="C50" s="4"/>
      <c r="D50" s="4"/>
      <c r="E50" s="4"/>
      <c r="F50" s="4"/>
      <c r="G50" s="4"/>
      <c r="H50" s="4"/>
    </row>
    <row r="51" spans="2:9" ht="12" customHeight="1" x14ac:dyDescent="0.25">
      <c r="B51" s="29"/>
    </row>
    <row r="52" spans="2:9" ht="27" customHeight="1" x14ac:dyDescent="0.25">
      <c r="B52" s="42" t="s">
        <v>2</v>
      </c>
      <c r="C52" s="43" t="s">
        <v>3</v>
      </c>
      <c r="D52" s="43" t="s">
        <v>4</v>
      </c>
      <c r="E52" s="43" t="s">
        <v>26</v>
      </c>
      <c r="F52" s="44" t="s">
        <v>17</v>
      </c>
    </row>
    <row r="53" spans="2:9" ht="27" customHeight="1" x14ac:dyDescent="0.25">
      <c r="B53" s="42" t="s">
        <v>27</v>
      </c>
      <c r="C53" s="36">
        <v>617.46414519999996</v>
      </c>
      <c r="D53" s="36">
        <v>279.20990840000002</v>
      </c>
      <c r="E53" s="36">
        <v>34.769230800000003</v>
      </c>
      <c r="F53" s="37">
        <f>SUM(A53:E53)</f>
        <v>931.44328440000004</v>
      </c>
    </row>
    <row r="54" spans="2:9" ht="27" customHeight="1" x14ac:dyDescent="0.25">
      <c r="B54" s="42" t="s">
        <v>78</v>
      </c>
      <c r="C54" s="48">
        <f>C55+C56</f>
        <v>1371.7299999999996</v>
      </c>
      <c r="D54" s="48">
        <f t="shared" ref="D54:E54" si="8">D55+D56</f>
        <v>526.63</v>
      </c>
      <c r="E54" s="48">
        <f t="shared" si="8"/>
        <v>113.08</v>
      </c>
      <c r="F54" s="49">
        <f>SUM(A54:E54)</f>
        <v>2011.4399999999996</v>
      </c>
    </row>
    <row r="55" spans="2:9" ht="27" customHeight="1" x14ac:dyDescent="0.25">
      <c r="B55" s="42" t="s">
        <v>79</v>
      </c>
      <c r="C55" s="48">
        <v>726.01999999999975</v>
      </c>
      <c r="D55" s="48">
        <v>332.24</v>
      </c>
      <c r="E55" s="48">
        <v>83.31</v>
      </c>
      <c r="F55" s="49">
        <f t="shared" ref="F55:F56" si="9">SUM(A55:E55)</f>
        <v>1141.5699999999997</v>
      </c>
    </row>
    <row r="56" spans="2:9" ht="27" customHeight="1" x14ac:dyDescent="0.25">
      <c r="B56" s="42" t="s">
        <v>80</v>
      </c>
      <c r="C56" s="48">
        <v>645.70999999999981</v>
      </c>
      <c r="D56" s="48">
        <v>194.39000000000001</v>
      </c>
      <c r="E56" s="48">
        <v>29.77</v>
      </c>
      <c r="F56" s="49">
        <f t="shared" si="9"/>
        <v>869.86999999999978</v>
      </c>
      <c r="G56" s="50"/>
      <c r="I56" s="50"/>
    </row>
    <row r="57" spans="2:9" ht="30" x14ac:dyDescent="0.25">
      <c r="B57" s="42" t="s">
        <v>81</v>
      </c>
      <c r="C57" s="51">
        <v>38.182304885151133</v>
      </c>
      <c r="D57" s="51">
        <v>38.01964130662595</v>
      </c>
      <c r="E57" s="51">
        <v>42.629384227583714</v>
      </c>
      <c r="F57" s="52">
        <v>38.37227544597188</v>
      </c>
    </row>
    <row r="58" spans="2:9" ht="45" x14ac:dyDescent="0.25">
      <c r="B58" s="42" t="s">
        <v>82</v>
      </c>
      <c r="C58" s="51">
        <v>48.597421558634743</v>
      </c>
      <c r="D58" s="51">
        <v>42.644714664098238</v>
      </c>
      <c r="E58" s="51">
        <v>45.157003961109105</v>
      </c>
      <c r="F58" s="52">
        <v>46.613882635318021</v>
      </c>
    </row>
    <row r="59" spans="2:9" ht="45" x14ac:dyDescent="0.25">
      <c r="B59" s="42" t="s">
        <v>83</v>
      </c>
      <c r="C59" s="51">
        <v>41.259652165832954</v>
      </c>
      <c r="D59" s="51">
        <v>43.363084520808684</v>
      </c>
      <c r="E59" s="51">
        <v>52.480685253611021</v>
      </c>
      <c r="F59" s="52">
        <v>42.113729637761956</v>
      </c>
    </row>
    <row r="60" spans="2:9" ht="4.5" customHeight="1" x14ac:dyDescent="0.25">
      <c r="B60" s="52"/>
      <c r="C60" s="52"/>
      <c r="D60" s="52"/>
      <c r="E60" s="52"/>
      <c r="F60" s="52"/>
    </row>
    <row r="61" spans="2:9" ht="30" x14ac:dyDescent="0.25">
      <c r="B61" s="42" t="s">
        <v>84</v>
      </c>
      <c r="C61" s="48">
        <f>C62+C63</f>
        <v>84.81</v>
      </c>
      <c r="D61" s="48">
        <f t="shared" ref="D61:E61" si="10">D62+D63</f>
        <v>28.27</v>
      </c>
      <c r="E61" s="48">
        <f t="shared" si="10"/>
        <v>36</v>
      </c>
      <c r="F61" s="49">
        <f>SUM(A61:E61)</f>
        <v>149.07999999999998</v>
      </c>
    </row>
    <row r="62" spans="2:9" ht="30" x14ac:dyDescent="0.25">
      <c r="B62" s="42" t="s">
        <v>85</v>
      </c>
      <c r="C62" s="48">
        <v>56.54</v>
      </c>
      <c r="D62" s="48">
        <v>0</v>
      </c>
      <c r="E62" s="48">
        <v>29</v>
      </c>
      <c r="F62" s="49">
        <f t="shared" ref="F62:F63" si="11">SUM(A62:E62)</f>
        <v>85.539999999999992</v>
      </c>
    </row>
    <row r="63" spans="2:9" ht="30" x14ac:dyDescent="0.25">
      <c r="B63" s="42" t="s">
        <v>86</v>
      </c>
      <c r="C63" s="48">
        <v>28.27</v>
      </c>
      <c r="D63" s="48">
        <v>28.27</v>
      </c>
      <c r="E63" s="48">
        <v>7</v>
      </c>
      <c r="F63" s="49">
        <f t="shared" si="11"/>
        <v>63.54</v>
      </c>
    </row>
    <row r="64" spans="2:9" ht="30" x14ac:dyDescent="0.25">
      <c r="B64" s="42" t="s">
        <v>87</v>
      </c>
      <c r="C64" s="51">
        <v>39.666666666666664</v>
      </c>
      <c r="D64" s="51">
        <v>24</v>
      </c>
      <c r="E64" s="51">
        <v>39.75</v>
      </c>
      <c r="F64" s="52">
        <v>36.715924335927028</v>
      </c>
    </row>
    <row r="65" spans="2:9" ht="45" x14ac:dyDescent="0.25">
      <c r="B65" s="42" t="s">
        <v>88</v>
      </c>
      <c r="C65" s="51">
        <v>37.5</v>
      </c>
      <c r="D65" s="51">
        <v>0</v>
      </c>
      <c r="E65" s="51">
        <v>40.000000000000007</v>
      </c>
      <c r="F65" s="52">
        <v>38.347556698620529</v>
      </c>
    </row>
    <row r="66" spans="2:9" ht="45" x14ac:dyDescent="0.25">
      <c r="B66" s="42" t="s">
        <v>89</v>
      </c>
      <c r="C66" s="51">
        <v>44</v>
      </c>
      <c r="D66" s="51">
        <v>24</v>
      </c>
      <c r="E66" s="51">
        <v>38.714285714285715</v>
      </c>
      <c r="F66" s="52">
        <v>34.519357884796975</v>
      </c>
    </row>
    <row r="71" spans="2:9" s="26" customFormat="1" ht="8.25" customHeight="1" x14ac:dyDescent="0.2"/>
    <row r="73" spans="2:9" s="1" customFormat="1" ht="25.5" customHeight="1" x14ac:dyDescent="0.3">
      <c r="B73" s="23" t="s">
        <v>119</v>
      </c>
    </row>
    <row r="74" spans="2:9" s="1" customFormat="1" ht="26.25" customHeight="1" x14ac:dyDescent="0.2"/>
    <row r="75" spans="2:9" s="1" customFormat="1" ht="26.25" customHeight="1" x14ac:dyDescent="0.25">
      <c r="B75" s="91" t="s">
        <v>120</v>
      </c>
    </row>
    <row r="76" spans="2:9" s="8" customFormat="1" ht="27" customHeight="1" x14ac:dyDescent="0.2">
      <c r="B76" s="5" t="s">
        <v>2</v>
      </c>
      <c r="C76" s="15" t="s">
        <v>3</v>
      </c>
      <c r="D76" s="15" t="s">
        <v>4</v>
      </c>
      <c r="E76" s="15" t="s">
        <v>5</v>
      </c>
      <c r="F76" s="15" t="s">
        <v>6</v>
      </c>
      <c r="G76" s="15" t="s">
        <v>7</v>
      </c>
      <c r="H76" s="92" t="s">
        <v>8</v>
      </c>
    </row>
    <row r="77" spans="2:9" s="1" customFormat="1" ht="27" customHeight="1" x14ac:dyDescent="0.2">
      <c r="B77" s="5" t="s">
        <v>9</v>
      </c>
      <c r="C77" s="36">
        <v>1146.6127755999998</v>
      </c>
      <c r="D77" s="36">
        <v>743.07170759999985</v>
      </c>
      <c r="E77" s="36">
        <v>589.27300525999988</v>
      </c>
      <c r="F77" s="36">
        <v>558.55369365999979</v>
      </c>
      <c r="G77" s="36">
        <v>547.4888166300002</v>
      </c>
      <c r="H77" s="37">
        <f>SUM(C77:G77)</f>
        <v>3584.9999987499996</v>
      </c>
    </row>
    <row r="78" spans="2:9" s="1" customFormat="1" ht="27" customHeight="1" x14ac:dyDescent="0.2">
      <c r="B78" s="5" t="s">
        <v>121</v>
      </c>
      <c r="C78" s="36">
        <v>1118.3415891999998</v>
      </c>
      <c r="D78" s="36">
        <v>714.80052119999993</v>
      </c>
      <c r="E78" s="36">
        <v>557.37826841999981</v>
      </c>
      <c r="F78" s="36">
        <v>469.15072688499987</v>
      </c>
      <c r="G78" s="36">
        <v>329.24507202999968</v>
      </c>
      <c r="H78" s="37">
        <f>SUM(C78:G78)</f>
        <v>3188.9161777349996</v>
      </c>
      <c r="I78" s="11"/>
    </row>
    <row r="79" spans="2:9" s="1" customFormat="1" ht="27" customHeight="1" x14ac:dyDescent="0.2">
      <c r="B79" s="5" t="s">
        <v>122</v>
      </c>
      <c r="C79" s="36">
        <v>0</v>
      </c>
      <c r="D79" s="36">
        <v>0</v>
      </c>
      <c r="E79" s="36">
        <v>0</v>
      </c>
      <c r="F79" s="36">
        <v>54.663967639999996</v>
      </c>
      <c r="G79" s="36">
        <v>133.22260568999991</v>
      </c>
      <c r="H79" s="37">
        <f>SUM(C79:G79)</f>
        <v>187.88657332999992</v>
      </c>
    </row>
    <row r="80" spans="2:9" s="1" customFormat="1" ht="27" customHeight="1" x14ac:dyDescent="0.2">
      <c r="B80" s="5" t="s">
        <v>123</v>
      </c>
      <c r="C80" s="36">
        <v>28.271186400000001</v>
      </c>
      <c r="D80" s="36">
        <v>28.271186400000001</v>
      </c>
      <c r="E80" s="36">
        <v>16.44736842</v>
      </c>
      <c r="F80" s="36">
        <v>34.738999135</v>
      </c>
      <c r="G80" s="36">
        <v>47.663934425000001</v>
      </c>
      <c r="H80" s="37">
        <f>SUM(C80:G80)</f>
        <v>155.39267477999999</v>
      </c>
    </row>
    <row r="81" spans="2:10" s="1" customFormat="1" ht="27" customHeight="1" x14ac:dyDescent="0.2">
      <c r="B81" s="5" t="s">
        <v>124</v>
      </c>
      <c r="C81" s="36">
        <v>0</v>
      </c>
      <c r="D81" s="36">
        <v>0</v>
      </c>
      <c r="E81" s="36">
        <v>15.44736842</v>
      </c>
      <c r="F81" s="36">
        <v>0</v>
      </c>
      <c r="G81" s="36">
        <v>37.357204484999997</v>
      </c>
      <c r="H81" s="37">
        <f>SUM(C81:G81)</f>
        <v>52.804572905000001</v>
      </c>
    </row>
    <row r="82" spans="2:10" s="1" customFormat="1" ht="27" customHeight="1" x14ac:dyDescent="0.2"/>
    <row r="83" spans="2:10" s="1" customFormat="1" ht="27" customHeight="1" x14ac:dyDescent="0.2"/>
    <row r="84" spans="2:10" s="1" customFormat="1" ht="27" customHeight="1" x14ac:dyDescent="0.25">
      <c r="B84" s="91" t="s">
        <v>125</v>
      </c>
    </row>
    <row r="85" spans="2:10" s="1" customFormat="1" ht="27" customHeight="1" x14ac:dyDescent="0.2">
      <c r="B85" s="5" t="s">
        <v>2</v>
      </c>
      <c r="C85" s="15" t="s">
        <v>3</v>
      </c>
      <c r="D85" s="15" t="s">
        <v>4</v>
      </c>
      <c r="E85" s="15" t="s">
        <v>5</v>
      </c>
      <c r="F85" s="15" t="s">
        <v>6</v>
      </c>
      <c r="G85" s="15" t="s">
        <v>7</v>
      </c>
      <c r="H85" s="92" t="s">
        <v>8</v>
      </c>
    </row>
    <row r="86" spans="2:10" s="1" customFormat="1" ht="27" customHeight="1" x14ac:dyDescent="0.2">
      <c r="B86" s="5" t="s">
        <v>9</v>
      </c>
      <c r="C86" s="36">
        <v>1146.6127755999998</v>
      </c>
      <c r="D86" s="36">
        <v>743.07170759999985</v>
      </c>
      <c r="E86" s="36">
        <v>589.27300525999988</v>
      </c>
      <c r="F86" s="36">
        <v>558.55369365999979</v>
      </c>
      <c r="G86" s="36">
        <v>547.4888166300002</v>
      </c>
      <c r="H86" s="37">
        <f t="shared" ref="H86:H91" si="12">SUM(C86:G86)</f>
        <v>3584.9999987499996</v>
      </c>
    </row>
    <row r="87" spans="2:10" s="1" customFormat="1" ht="27" customHeight="1" x14ac:dyDescent="0.2">
      <c r="B87" s="5" t="s">
        <v>126</v>
      </c>
      <c r="C87" s="36">
        <v>976.98565719999988</v>
      </c>
      <c r="D87" s="36">
        <v>610.71968679999998</v>
      </c>
      <c r="E87" s="36">
        <v>378.16983483999996</v>
      </c>
      <c r="F87" s="36">
        <v>341.32023638499999</v>
      </c>
      <c r="G87" s="36">
        <v>311.71225192999975</v>
      </c>
      <c r="H87" s="37">
        <f t="shared" si="12"/>
        <v>2618.9076671549997</v>
      </c>
      <c r="I87" s="11"/>
    </row>
    <row r="88" spans="2:10" s="1" customFormat="1" ht="27" customHeight="1" x14ac:dyDescent="0.2">
      <c r="B88" s="5" t="s">
        <v>127</v>
      </c>
      <c r="C88" s="36">
        <v>113.08474560000001</v>
      </c>
      <c r="D88" s="36">
        <v>47.538461599999998</v>
      </c>
      <c r="E88" s="36">
        <v>115.02624722</v>
      </c>
      <c r="F88" s="36">
        <v>107.90552199500002</v>
      </c>
      <c r="G88" s="36">
        <v>113.45340810500002</v>
      </c>
      <c r="H88" s="37">
        <f t="shared" si="12"/>
        <v>497.00838452000005</v>
      </c>
    </row>
    <row r="89" spans="2:10" s="1" customFormat="1" ht="27" customHeight="1" x14ac:dyDescent="0.2">
      <c r="B89" s="5" t="s">
        <v>128</v>
      </c>
      <c r="C89" s="36">
        <v>56.542372800000003</v>
      </c>
      <c r="D89" s="36">
        <v>56.542372800000003</v>
      </c>
      <c r="E89" s="36">
        <v>47.538461599999998</v>
      </c>
      <c r="F89" s="36">
        <v>39.216599219999999</v>
      </c>
      <c r="G89" s="36">
        <v>62.056116044999996</v>
      </c>
      <c r="H89" s="37">
        <f t="shared" si="12"/>
        <v>261.89592246500001</v>
      </c>
    </row>
    <row r="90" spans="2:10" s="1" customFormat="1" ht="27" customHeight="1" x14ac:dyDescent="0.2">
      <c r="B90" s="5" t="s">
        <v>129</v>
      </c>
      <c r="C90" s="36">
        <v>0</v>
      </c>
      <c r="D90" s="36">
        <v>28.271186400000001</v>
      </c>
      <c r="E90" s="36">
        <v>48.538461599999998</v>
      </c>
      <c r="F90" s="36">
        <v>70.111336059999999</v>
      </c>
      <c r="G90" s="36">
        <v>43.819672130000001</v>
      </c>
      <c r="H90" s="37">
        <f t="shared" si="12"/>
        <v>190.74065618999998</v>
      </c>
    </row>
    <row r="91" spans="2:10" s="1" customFormat="1" ht="27" customHeight="1" x14ac:dyDescent="0.2">
      <c r="B91" s="5" t="s">
        <v>130</v>
      </c>
      <c r="C91" s="36">
        <v>0</v>
      </c>
      <c r="D91" s="36">
        <v>0</v>
      </c>
      <c r="E91" s="36">
        <v>0</v>
      </c>
      <c r="F91" s="36">
        <v>0</v>
      </c>
      <c r="G91" s="36">
        <v>16.44736842</v>
      </c>
      <c r="H91" s="37">
        <f t="shared" si="12"/>
        <v>16.44736842</v>
      </c>
    </row>
    <row r="92" spans="2:10" s="1" customFormat="1" ht="27" customHeight="1" x14ac:dyDescent="0.2">
      <c r="B92" s="34"/>
      <c r="C92" s="34"/>
      <c r="D92" s="34"/>
      <c r="E92" s="34"/>
      <c r="F92" s="34"/>
      <c r="G92" s="34"/>
      <c r="H92" s="34"/>
      <c r="I92" s="34"/>
      <c r="J92" s="34"/>
    </row>
    <row r="93" spans="2:10" s="1" customFormat="1" ht="27" customHeight="1" x14ac:dyDescent="0.2"/>
    <row r="94" spans="2:10" s="1" customFormat="1" ht="27" customHeight="1" x14ac:dyDescent="0.25">
      <c r="B94" s="91" t="s">
        <v>131</v>
      </c>
    </row>
    <row r="95" spans="2:10" s="1" customFormat="1" ht="25.5" x14ac:dyDescent="0.2">
      <c r="B95" s="5" t="s">
        <v>2</v>
      </c>
      <c r="C95" s="15" t="s">
        <v>3</v>
      </c>
      <c r="D95" s="15" t="s">
        <v>4</v>
      </c>
      <c r="E95" s="15" t="s">
        <v>5</v>
      </c>
      <c r="F95" s="15" t="s">
        <v>6</v>
      </c>
      <c r="G95" s="15" t="s">
        <v>7</v>
      </c>
      <c r="H95" s="92" t="s">
        <v>8</v>
      </c>
    </row>
    <row r="96" spans="2:10" s="1" customFormat="1" ht="24.75" customHeight="1" x14ac:dyDescent="0.2">
      <c r="B96" s="5" t="s">
        <v>9</v>
      </c>
      <c r="C96" s="36">
        <v>1146.6127755999998</v>
      </c>
      <c r="D96" s="36">
        <v>743.07170759999985</v>
      </c>
      <c r="E96" s="36">
        <v>589.27300525999988</v>
      </c>
      <c r="F96" s="36">
        <v>558.55369365999979</v>
      </c>
      <c r="G96" s="36">
        <v>547.4888166300002</v>
      </c>
      <c r="H96" s="37">
        <f>SUM(C96:G96)</f>
        <v>3584.9999987499996</v>
      </c>
    </row>
    <row r="97" spans="2:8" s="1" customFormat="1" ht="24.75" customHeight="1" x14ac:dyDescent="0.2">
      <c r="B97" s="5" t="s">
        <v>132</v>
      </c>
      <c r="C97" s="36">
        <v>51.955485916181864</v>
      </c>
      <c r="D97" s="36">
        <v>52.320993941715791</v>
      </c>
      <c r="E97" s="36">
        <v>53.633995638532866</v>
      </c>
      <c r="F97" s="36">
        <v>57.6256955041152</v>
      </c>
      <c r="G97" s="36">
        <v>55.235377046765343</v>
      </c>
      <c r="H97" s="37">
        <v>53.677276228405269</v>
      </c>
    </row>
    <row r="98" spans="2:8" s="1" customFormat="1" ht="27" customHeight="1" x14ac:dyDescent="0.2"/>
    <row r="99" spans="2:8" s="1" customFormat="1" ht="27" customHeight="1" x14ac:dyDescent="0.2"/>
    <row r="100" spans="2:8" s="1" customFormat="1" ht="27" customHeight="1" x14ac:dyDescent="0.25">
      <c r="B100" s="91" t="s">
        <v>133</v>
      </c>
    </row>
    <row r="101" spans="2:8" s="1" customFormat="1" ht="27" customHeight="1" x14ac:dyDescent="0.2">
      <c r="B101" s="5" t="s">
        <v>2</v>
      </c>
      <c r="C101" s="15" t="s">
        <v>3</v>
      </c>
      <c r="D101" s="15" t="s">
        <v>4</v>
      </c>
      <c r="E101" s="15" t="s">
        <v>5</v>
      </c>
      <c r="F101" s="15" t="s">
        <v>6</v>
      </c>
      <c r="G101" s="15" t="s">
        <v>7</v>
      </c>
      <c r="H101" s="92" t="s">
        <v>8</v>
      </c>
    </row>
    <row r="102" spans="2:8" s="1" customFormat="1" ht="27" customHeight="1" x14ac:dyDescent="0.2">
      <c r="B102" s="5" t="s">
        <v>9</v>
      </c>
      <c r="C102" s="36">
        <v>1146.6127755999998</v>
      </c>
      <c r="D102" s="36">
        <v>743.07170759999985</v>
      </c>
      <c r="E102" s="36">
        <v>589.27300525999988</v>
      </c>
      <c r="F102" s="36">
        <v>558.55369365999979</v>
      </c>
      <c r="G102" s="36">
        <v>547.4888166300002</v>
      </c>
      <c r="H102" s="37">
        <f>SUM(C102:G102)</f>
        <v>3584.9999987499996</v>
      </c>
    </row>
    <row r="103" spans="2:8" s="1" customFormat="1" ht="27" customHeight="1" x14ac:dyDescent="0.2">
      <c r="B103" s="5" t="s">
        <v>134</v>
      </c>
      <c r="C103" s="36">
        <v>1090.0704027999998</v>
      </c>
      <c r="D103" s="36">
        <v>658.25814839999987</v>
      </c>
      <c r="E103" s="36">
        <v>501.51794443999995</v>
      </c>
      <c r="F103" s="36">
        <v>382.18474155999985</v>
      </c>
      <c r="G103" s="36">
        <v>368.44653880999977</v>
      </c>
      <c r="H103" s="37">
        <f>SUM(C103:G103)</f>
        <v>3000.4777760099996</v>
      </c>
    </row>
    <row r="104" spans="2:8" s="1" customFormat="1" ht="27" customHeight="1" x14ac:dyDescent="0.2">
      <c r="B104" s="5" t="s">
        <v>135</v>
      </c>
      <c r="C104" s="36">
        <v>56.542372800000003</v>
      </c>
      <c r="D104" s="36">
        <v>84.8135592</v>
      </c>
      <c r="E104" s="36">
        <v>87.755060819999997</v>
      </c>
      <c r="F104" s="36">
        <v>176.3689521</v>
      </c>
      <c r="G104" s="36">
        <v>179.04227781999984</v>
      </c>
      <c r="H104" s="37">
        <f>SUM(C104:G104)</f>
        <v>584.52222273999985</v>
      </c>
    </row>
    <row r="105" spans="2:8" s="1" customFormat="1" ht="27.75" customHeight="1" x14ac:dyDescent="0.2">
      <c r="B105" s="5" t="s">
        <v>130</v>
      </c>
      <c r="C105" s="36">
        <v>0</v>
      </c>
      <c r="D105" s="36">
        <v>0</v>
      </c>
      <c r="E105" s="36">
        <v>0</v>
      </c>
      <c r="F105" s="36">
        <v>0</v>
      </c>
      <c r="G105" s="36">
        <v>0</v>
      </c>
      <c r="H105" s="37">
        <f>SUM(C105:G105)</f>
        <v>0</v>
      </c>
    </row>
    <row r="106" spans="2:8" s="1" customFormat="1" ht="12.75" x14ac:dyDescent="0.2"/>
    <row r="107" spans="2:8" s="1" customFormat="1" ht="12.75" x14ac:dyDescent="0.2"/>
    <row r="108" spans="2:8" s="1" customFormat="1" ht="12.75" x14ac:dyDescent="0.2"/>
    <row r="109" spans="2:8" s="1" customFormat="1" ht="12.75" x14ac:dyDescent="0.2"/>
  </sheetData>
  <hyperlinks>
    <hyperlink ref="M3" location="Contenidos!A1" display="Ir a contenidos" xr:uid="{09749C33-FC13-4EA6-9A94-F2556759B254}"/>
  </hyperlink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5489-64C4-4561-A2FA-4CCFDB6C7B07}">
  <dimension ref="B3:M49"/>
  <sheetViews>
    <sheetView showGridLines="0" topLeftCell="A10" workbookViewId="0">
      <selection activeCell="B17" sqref="B17:H25"/>
    </sheetView>
  </sheetViews>
  <sheetFormatPr baseColWidth="10" defaultRowHeight="15" x14ac:dyDescent="0.25"/>
  <cols>
    <col min="1" max="1" width="13.85546875" style="1" customWidth="1"/>
    <col min="2" max="2" width="24.85546875" customWidth="1"/>
    <col min="3" max="6" width="15.140625" customWidth="1"/>
    <col min="7" max="7" width="13.5703125" customWidth="1"/>
    <col min="8" max="8" width="19.7109375" customWidth="1"/>
    <col min="9" max="9" width="14.140625" style="1" bestFit="1" customWidth="1"/>
    <col min="10" max="16384" width="11.42578125" style="1"/>
  </cols>
  <sheetData>
    <row r="3" spans="2:13" x14ac:dyDescent="0.25">
      <c r="M3" s="153" t="s">
        <v>273</v>
      </c>
    </row>
    <row r="13" spans="2:13" ht="18.75" x14ac:dyDescent="0.3">
      <c r="C13" s="23" t="s">
        <v>92</v>
      </c>
    </row>
    <row r="14" spans="2:13" ht="27.75" customHeight="1" x14ac:dyDescent="0.25"/>
    <row r="15" spans="2:13" ht="27.75" customHeight="1" x14ac:dyDescent="0.3">
      <c r="B15" s="31" t="s">
        <v>93</v>
      </c>
      <c r="C15" s="30"/>
      <c r="D15" s="30"/>
      <c r="E15" s="30"/>
      <c r="F15" s="30"/>
      <c r="G15" s="30"/>
      <c r="H15" s="30"/>
    </row>
    <row r="16" spans="2:13" ht="27.75" customHeight="1" x14ac:dyDescent="0.25">
      <c r="F16" s="1"/>
      <c r="G16" s="1"/>
      <c r="H16" s="1"/>
    </row>
    <row r="17" spans="2:9" s="8" customFormat="1" ht="34.5" customHeight="1" x14ac:dyDescent="0.25">
      <c r="B17" s="42" t="s">
        <v>2</v>
      </c>
      <c r="C17" s="55" t="s">
        <v>3</v>
      </c>
      <c r="D17" s="55" t="s">
        <v>4</v>
      </c>
      <c r="E17" s="55" t="s">
        <v>5</v>
      </c>
      <c r="F17" s="55" t="s">
        <v>6</v>
      </c>
      <c r="G17" s="55" t="s">
        <v>7</v>
      </c>
      <c r="H17" s="56" t="s">
        <v>8</v>
      </c>
    </row>
    <row r="18" spans="2:9" ht="27.75" customHeight="1" x14ac:dyDescent="0.25">
      <c r="B18" s="42" t="s">
        <v>9</v>
      </c>
      <c r="C18" s="57">
        <v>1146.6127755999998</v>
      </c>
      <c r="D18" s="57">
        <v>743.07170759999985</v>
      </c>
      <c r="E18" s="57">
        <v>589.27300525999988</v>
      </c>
      <c r="F18" s="57">
        <v>558.55369365999979</v>
      </c>
      <c r="G18" s="57">
        <v>547.4888166300002</v>
      </c>
      <c r="H18" s="58">
        <f>SUM(C18:G18)</f>
        <v>3584.9999987499996</v>
      </c>
    </row>
    <row r="19" spans="2:9" ht="27.75" customHeight="1" x14ac:dyDescent="0.25">
      <c r="B19" s="42" t="s">
        <v>94</v>
      </c>
      <c r="C19" s="57">
        <v>1</v>
      </c>
      <c r="D19" s="57">
        <v>1</v>
      </c>
      <c r="E19" s="57">
        <v>1</v>
      </c>
      <c r="F19" s="57">
        <v>1.0276560133704944</v>
      </c>
      <c r="G19" s="57">
        <v>1.3005973319783799</v>
      </c>
      <c r="H19" s="58">
        <f>SUMPRODUCT($C$18:$G$18,C19:G19)/$H$18</f>
        <v>1.0502150756066242</v>
      </c>
    </row>
    <row r="20" spans="2:9" ht="27.75" customHeight="1" x14ac:dyDescent="0.25">
      <c r="B20" s="42" t="s">
        <v>95</v>
      </c>
      <c r="C20" s="57">
        <v>2.6183771259909197</v>
      </c>
      <c r="D20" s="57">
        <v>3.9865370850515744</v>
      </c>
      <c r="E20" s="57">
        <v>5.5692629342014275</v>
      </c>
      <c r="F20" s="57">
        <v>7.4659965264654371</v>
      </c>
      <c r="G20" s="57">
        <v>13.372085834458323</v>
      </c>
      <c r="H20" s="58">
        <f t="shared" ref="H20:H25" si="0">SUMPRODUCT($C$18:$G$18,C20:G20)/$H$18</f>
        <v>5.784544290890671</v>
      </c>
    </row>
    <row r="21" spans="2:9" ht="27.75" customHeight="1" x14ac:dyDescent="0.25">
      <c r="B21" s="42" t="s">
        <v>96</v>
      </c>
      <c r="C21" s="57">
        <v>36.743881419560907</v>
      </c>
      <c r="D21" s="57">
        <v>58.451768263232943</v>
      </c>
      <c r="E21" s="57">
        <v>65.272405150799628</v>
      </c>
      <c r="F21" s="57">
        <v>107.93550521707422</v>
      </c>
      <c r="G21" s="57">
        <v>164.05511566100225</v>
      </c>
      <c r="H21" s="58">
        <f t="shared" si="0"/>
        <v>76.467013056384573</v>
      </c>
    </row>
    <row r="22" spans="2:9" ht="27.75" customHeight="1" x14ac:dyDescent="0.25">
      <c r="B22" s="42" t="s">
        <v>97</v>
      </c>
      <c r="C22" s="57">
        <v>43.539420003650626</v>
      </c>
      <c r="D22" s="57">
        <v>66.581447737521145</v>
      </c>
      <c r="E22" s="57">
        <v>88.534656438200486</v>
      </c>
      <c r="F22" s="57">
        <v>149.62695837992823</v>
      </c>
      <c r="G22" s="57">
        <v>275.62914970110819</v>
      </c>
      <c r="H22" s="58">
        <f t="shared" si="0"/>
        <v>107.68404344759217</v>
      </c>
    </row>
    <row r="23" spans="2:9" ht="27.75" customHeight="1" x14ac:dyDescent="0.25">
      <c r="B23" s="42" t="s">
        <v>98</v>
      </c>
      <c r="C23" s="57">
        <v>0.14008496208839902</v>
      </c>
      <c r="D23" s="57">
        <v>0.32424166918988206</v>
      </c>
      <c r="E23" s="57">
        <v>0.33033212155054287</v>
      </c>
      <c r="F23" s="57">
        <v>0.86807089831034945</v>
      </c>
      <c r="G23" s="57">
        <v>1.181655872244747</v>
      </c>
      <c r="H23" s="58">
        <f t="shared" si="0"/>
        <v>0.48201433817899164</v>
      </c>
    </row>
    <row r="24" spans="2:9" ht="27.75" customHeight="1" x14ac:dyDescent="0.25">
      <c r="B24" s="42" t="s">
        <v>99</v>
      </c>
      <c r="C24" s="57">
        <v>659.5348808984611</v>
      </c>
      <c r="D24" s="57">
        <v>1190.494143416099</v>
      </c>
      <c r="E24" s="57">
        <v>2146.7728367462532</v>
      </c>
      <c r="F24" s="57">
        <v>3446.744167304339</v>
      </c>
      <c r="G24" s="57">
        <v>7262.6962764789969</v>
      </c>
      <c r="H24" s="58">
        <f t="shared" si="0"/>
        <v>2456.7156475091738</v>
      </c>
    </row>
    <row r="25" spans="2:9" ht="27.75" customHeight="1" x14ac:dyDescent="0.25">
      <c r="B25" s="42" t="s">
        <v>100</v>
      </c>
      <c r="C25" s="57">
        <v>5.2686024933211133</v>
      </c>
      <c r="D25" s="57">
        <v>9.5071025155635578</v>
      </c>
      <c r="E25" s="57">
        <v>11.950311006445846</v>
      </c>
      <c r="F25" s="57">
        <v>17.061415065542256</v>
      </c>
      <c r="G25" s="57">
        <v>24.96393098170044</v>
      </c>
      <c r="H25" s="58">
        <f t="shared" si="0"/>
        <v>12.090569305486877</v>
      </c>
    </row>
    <row r="26" spans="2:9" ht="27" customHeight="1" x14ac:dyDescent="0.25"/>
    <row r="27" spans="2:9" ht="27" customHeight="1" x14ac:dyDescent="0.3">
      <c r="B27" s="31" t="s">
        <v>101</v>
      </c>
      <c r="C27" s="31"/>
      <c r="D27" s="31"/>
      <c r="E27" s="31"/>
      <c r="F27" s="31"/>
      <c r="G27" s="31"/>
      <c r="H27" s="31"/>
    </row>
    <row r="28" spans="2:9" ht="27" customHeight="1" x14ac:dyDescent="0.25"/>
    <row r="29" spans="2:9" ht="31.5" customHeight="1" x14ac:dyDescent="0.25">
      <c r="B29" s="42" t="s">
        <v>2</v>
      </c>
      <c r="C29" s="43" t="s">
        <v>3</v>
      </c>
      <c r="D29" s="43" t="s">
        <v>4</v>
      </c>
      <c r="E29" s="43" t="s">
        <v>5</v>
      </c>
      <c r="F29" s="43" t="s">
        <v>6</v>
      </c>
      <c r="G29" s="43" t="s">
        <v>7</v>
      </c>
      <c r="H29" s="59" t="s">
        <v>17</v>
      </c>
    </row>
    <row r="30" spans="2:9" ht="27" customHeight="1" x14ac:dyDescent="0.25">
      <c r="B30" s="42" t="s">
        <v>18</v>
      </c>
      <c r="C30" s="46">
        <v>529.14863039999989</v>
      </c>
      <c r="D30" s="46">
        <v>463.86179919999989</v>
      </c>
      <c r="E30" s="46">
        <v>564.50377445999993</v>
      </c>
      <c r="F30" s="46">
        <v>555.55369365999979</v>
      </c>
      <c r="G30" s="46">
        <v>540.4888166300002</v>
      </c>
      <c r="H30" s="47">
        <f>SUM(C30:G30)</f>
        <v>2653.5567143499998</v>
      </c>
    </row>
    <row r="31" spans="2:9" ht="27" customHeight="1" x14ac:dyDescent="0.25">
      <c r="B31" s="42" t="s">
        <v>102</v>
      </c>
      <c r="C31" s="60">
        <v>1</v>
      </c>
      <c r="D31" s="60">
        <v>1</v>
      </c>
      <c r="E31" s="60">
        <v>1</v>
      </c>
      <c r="F31" s="60">
        <v>1.0278053563432044</v>
      </c>
      <c r="G31" s="60">
        <v>1.3026440497041454</v>
      </c>
      <c r="H31" s="61">
        <f>SUMPRODUCT($C$30:$G$30,C31:G31)/$H$30</f>
        <v>1.0674653350111478</v>
      </c>
      <c r="I31" s="11"/>
    </row>
    <row r="32" spans="2:9" ht="27" customHeight="1" x14ac:dyDescent="0.25">
      <c r="B32" s="42" t="s">
        <v>95</v>
      </c>
      <c r="C32" s="62">
        <v>2.9125406244271739</v>
      </c>
      <c r="D32" s="62">
        <v>4.1634315395894754</v>
      </c>
      <c r="E32" s="62">
        <v>5.5924695195172669</v>
      </c>
      <c r="F32" s="62">
        <v>7.4649129040766864</v>
      </c>
      <c r="G32" s="62">
        <v>13.355864435007515</v>
      </c>
      <c r="H32" s="61">
        <f t="shared" ref="H32:H37" si="1">SUMPRODUCT($C$30:$G$30,C32:G32)/$H$30</f>
        <v>6.7815581564405827</v>
      </c>
    </row>
    <row r="33" spans="2:9" ht="27" customHeight="1" x14ac:dyDescent="0.25">
      <c r="B33" s="42" t="s">
        <v>96</v>
      </c>
      <c r="C33" s="46">
        <v>36.332033210153426</v>
      </c>
      <c r="D33" s="46">
        <v>64.7892557624521</v>
      </c>
      <c r="E33" s="46">
        <v>65.581691692272756</v>
      </c>
      <c r="F33" s="46">
        <v>108.11875755940051</v>
      </c>
      <c r="G33" s="46">
        <v>163.51728798208131</v>
      </c>
      <c r="H33" s="47">
        <f>SUMPRODUCT($C$30:$G$30,C33:G33)/$H$30</f>
        <v>88.464082256820632</v>
      </c>
    </row>
    <row r="34" spans="2:9" ht="27" customHeight="1" x14ac:dyDescent="0.25">
      <c r="B34" s="42" t="s">
        <v>97</v>
      </c>
      <c r="C34" s="46">
        <v>67.146167246698795</v>
      </c>
      <c r="D34" s="46">
        <v>71.014789941339956</v>
      </c>
      <c r="E34" s="46">
        <v>88.35099061916732</v>
      </c>
      <c r="F34" s="46">
        <v>149.74374434657776</v>
      </c>
      <c r="G34" s="46">
        <v>276.61138331109817</v>
      </c>
      <c r="H34" s="47">
        <f>SUMPRODUCT($C$30:$G$30,C34:G34)/$H$30</f>
        <v>132.29107407316602</v>
      </c>
    </row>
    <row r="35" spans="2:9" ht="27" customHeight="1" x14ac:dyDescent="0.25">
      <c r="B35" s="42" t="s">
        <v>98</v>
      </c>
      <c r="C35" s="62">
        <v>0.21371074042942476</v>
      </c>
      <c r="D35" s="62">
        <v>0.39751589442806612</v>
      </c>
      <c r="E35" s="62">
        <v>0.34482639586636293</v>
      </c>
      <c r="F35" s="62">
        <v>0.8727584968712998</v>
      </c>
      <c r="G35" s="62">
        <v>1.1750815876391865</v>
      </c>
      <c r="H35" s="61">
        <f t="shared" si="1"/>
        <v>0.60753012748465052</v>
      </c>
    </row>
    <row r="36" spans="2:9" ht="27" customHeight="1" x14ac:dyDescent="0.25">
      <c r="B36" s="42" t="s">
        <v>99</v>
      </c>
      <c r="C36" s="46">
        <v>1172.6940032008065</v>
      </c>
      <c r="D36" s="46">
        <v>1527.379547067475</v>
      </c>
      <c r="E36" s="46">
        <v>2238.1343372390952</v>
      </c>
      <c r="F36" s="46">
        <v>3452.0366035449174</v>
      </c>
      <c r="G36" s="46">
        <v>7317.9131280931506</v>
      </c>
      <c r="H36" s="47">
        <f t="shared" si="1"/>
        <v>3190.2463506165418</v>
      </c>
    </row>
    <row r="37" spans="2:9" ht="27" customHeight="1" x14ac:dyDescent="0.25">
      <c r="B37" s="42" t="s">
        <v>100</v>
      </c>
      <c r="C37" s="46">
        <v>6.7787188021354723</v>
      </c>
      <c r="D37" s="46">
        <v>9.6536960171728055</v>
      </c>
      <c r="E37" s="46">
        <v>13.041039201765063</v>
      </c>
      <c r="F37" s="46">
        <v>17.14592852255263</v>
      </c>
      <c r="G37" s="46">
        <v>26.817069323602286</v>
      </c>
      <c r="H37" s="47">
        <f t="shared" si="1"/>
        <v>14.865503419829897</v>
      </c>
    </row>
    <row r="38" spans="2:9" ht="27" customHeight="1" x14ac:dyDescent="0.25">
      <c r="B38" s="53"/>
      <c r="C38" s="63"/>
      <c r="D38" s="63"/>
      <c r="E38" s="63"/>
      <c r="F38" s="63"/>
      <c r="G38" s="63"/>
      <c r="H38" s="63"/>
      <c r="I38" s="38"/>
    </row>
    <row r="39" spans="2:9" ht="27" customHeight="1" x14ac:dyDescent="0.3">
      <c r="B39" s="31" t="s">
        <v>103</v>
      </c>
      <c r="C39" s="31"/>
      <c r="D39" s="31"/>
      <c r="E39" s="31"/>
      <c r="F39" s="31"/>
      <c r="G39" s="31"/>
      <c r="H39" s="31"/>
    </row>
    <row r="40" spans="2:9" ht="27" customHeight="1" x14ac:dyDescent="0.25"/>
    <row r="41" spans="2:9" ht="35.25" customHeight="1" x14ac:dyDescent="0.25">
      <c r="B41" s="42" t="s">
        <v>2</v>
      </c>
      <c r="C41" s="55" t="s">
        <v>3</v>
      </c>
      <c r="D41" s="55" t="s">
        <v>4</v>
      </c>
      <c r="E41" s="55" t="s">
        <v>26</v>
      </c>
      <c r="F41" s="56" t="s">
        <v>17</v>
      </c>
    </row>
    <row r="42" spans="2:9" ht="27" customHeight="1" x14ac:dyDescent="0.25">
      <c r="B42" s="42" t="s">
        <v>27</v>
      </c>
      <c r="C42" s="57">
        <v>617.46414519999996</v>
      </c>
      <c r="D42" s="57">
        <v>279.20990840000002</v>
      </c>
      <c r="E42" s="57">
        <v>34.769230800000003</v>
      </c>
      <c r="F42" s="58">
        <f>SUM(A42:E42)</f>
        <v>931.44328440000004</v>
      </c>
    </row>
    <row r="43" spans="2:9" ht="27" customHeight="1" x14ac:dyDescent="0.25">
      <c r="B43" s="42" t="s">
        <v>102</v>
      </c>
      <c r="C43" s="57">
        <v>1</v>
      </c>
      <c r="D43" s="57">
        <v>1</v>
      </c>
      <c r="E43" s="57">
        <v>1.0287610619214504</v>
      </c>
      <c r="F43" s="58">
        <f t="shared" ref="F43:F49" si="2">SUMPRODUCT($C$42:$E$42,C43:E43)/$F$42</f>
        <v>1.0010736026731291</v>
      </c>
    </row>
    <row r="44" spans="2:9" ht="27" customHeight="1" x14ac:dyDescent="0.25">
      <c r="B44" s="42" t="s">
        <v>95</v>
      </c>
      <c r="C44" s="57">
        <v>2.3662876508023678</v>
      </c>
      <c r="D44" s="57">
        <v>3.6926557524704235</v>
      </c>
      <c r="E44" s="57">
        <v>6.8119469010513747</v>
      </c>
      <c r="F44" s="58">
        <f t="shared" si="2"/>
        <v>2.9298294976251804</v>
      </c>
    </row>
    <row r="45" spans="2:9" ht="27" customHeight="1" x14ac:dyDescent="0.25">
      <c r="B45" s="42" t="s">
        <v>96</v>
      </c>
      <c r="C45" s="57">
        <v>37.096823234295869</v>
      </c>
      <c r="D45" s="57">
        <v>47.92306471312893</v>
      </c>
      <c r="E45" s="57">
        <v>89.221238912193584</v>
      </c>
      <c r="F45" s="58">
        <f t="shared" si="2"/>
        <v>42.287820702011601</v>
      </c>
    </row>
    <row r="46" spans="2:9" ht="27" customHeight="1" x14ac:dyDescent="0.25">
      <c r="B46" s="42" t="s">
        <v>97</v>
      </c>
      <c r="C46" s="57">
        <v>23.309131218523099</v>
      </c>
      <c r="D46" s="57">
        <v>59.216171544720154</v>
      </c>
      <c r="E46" s="57">
        <v>117.34845129792174</v>
      </c>
      <c r="F46" s="58">
        <f t="shared" si="2"/>
        <v>37.582975356089214</v>
      </c>
    </row>
    <row r="47" spans="2:9" ht="27" customHeight="1" x14ac:dyDescent="0.25">
      <c r="B47" s="42" t="s">
        <v>98</v>
      </c>
      <c r="C47" s="57">
        <v>7.6989833287570128E-2</v>
      </c>
      <c r="D47" s="57">
        <v>0.20250847516126333</v>
      </c>
      <c r="E47" s="57">
        <v>0.37389380497885499</v>
      </c>
      <c r="F47" s="58">
        <f t="shared" si="2"/>
        <v>0.12569829678402691</v>
      </c>
    </row>
    <row r="48" spans="2:9" ht="27" customHeight="1" x14ac:dyDescent="0.25">
      <c r="B48" s="42" t="s">
        <v>99</v>
      </c>
      <c r="C48" s="57">
        <v>219.77259048142056</v>
      </c>
      <c r="D48" s="57">
        <v>630.81390012733516</v>
      </c>
      <c r="E48" s="57">
        <v>864.26991073958425</v>
      </c>
      <c r="F48" s="58">
        <f t="shared" si="2"/>
        <v>367.04455517356246</v>
      </c>
    </row>
    <row r="49" spans="2:6" ht="30" x14ac:dyDescent="0.25">
      <c r="B49" s="42" t="s">
        <v>100</v>
      </c>
      <c r="C49" s="57">
        <v>5.0584272952354388</v>
      </c>
      <c r="D49" s="57">
        <v>9.2322040149948972</v>
      </c>
      <c r="E49" s="57">
        <v>13.768805308169199</v>
      </c>
      <c r="F49" s="58">
        <f t="shared" si="2"/>
        <v>6.6347046528405187</v>
      </c>
    </row>
  </sheetData>
  <hyperlinks>
    <hyperlink ref="M3" location="Contenidos!A1" display="Ir a contenidos" xr:uid="{3D695004-F510-47C5-B76C-B90999409187}"/>
  </hyperlink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489D0-7AA3-437E-B786-E4C2F744F370}">
  <dimension ref="B3:M76"/>
  <sheetViews>
    <sheetView showGridLines="0" topLeftCell="A10" workbookViewId="0">
      <selection activeCell="J30" sqref="J30"/>
    </sheetView>
  </sheetViews>
  <sheetFormatPr baseColWidth="10" defaultRowHeight="12.75" x14ac:dyDescent="0.2"/>
  <cols>
    <col min="1" max="1" width="2.85546875" style="1" customWidth="1"/>
    <col min="2" max="2" width="24.85546875" style="1" customWidth="1"/>
    <col min="3" max="5" width="11.7109375" style="1" customWidth="1"/>
    <col min="6" max="6" width="8.85546875" style="1" customWidth="1"/>
    <col min="7" max="7" width="10.140625" style="1" customWidth="1"/>
    <col min="8" max="8" width="10.85546875" style="1" customWidth="1"/>
    <col min="9" max="9" width="14.140625" style="1" bestFit="1" customWidth="1"/>
    <col min="10" max="16384" width="11.42578125" style="1"/>
  </cols>
  <sheetData>
    <row r="3" spans="2:13" ht="15" x14ac:dyDescent="0.25">
      <c r="M3" s="153" t="s">
        <v>273</v>
      </c>
    </row>
    <row r="13" spans="2:13" ht="21" x14ac:dyDescent="0.35">
      <c r="B13" s="2" t="s">
        <v>104</v>
      </c>
    </row>
    <row r="14" spans="2:13" ht="27.75" customHeight="1" x14ac:dyDescent="0.2"/>
    <row r="15" spans="2:13" ht="27.75" customHeight="1" x14ac:dyDescent="0.25">
      <c r="B15" s="29" t="s">
        <v>105</v>
      </c>
    </row>
    <row r="16" spans="2:13" ht="27.75" customHeight="1" thickBot="1" x14ac:dyDescent="0.25"/>
    <row r="17" spans="2:8" s="8" customFormat="1" ht="27.75" customHeight="1" thickBot="1" x14ac:dyDescent="0.25">
      <c r="B17" s="64" t="s">
        <v>2</v>
      </c>
      <c r="C17" s="65" t="s">
        <v>3</v>
      </c>
      <c r="D17" s="65" t="s">
        <v>4</v>
      </c>
      <c r="E17" s="65" t="s">
        <v>5</v>
      </c>
      <c r="F17" s="65" t="s">
        <v>6</v>
      </c>
      <c r="G17" s="65" t="s">
        <v>7</v>
      </c>
      <c r="H17" s="66" t="s">
        <v>8</v>
      </c>
    </row>
    <row r="18" spans="2:8" ht="27.75" customHeight="1" thickBot="1" x14ac:dyDescent="0.25">
      <c r="B18" s="64" t="s">
        <v>9</v>
      </c>
      <c r="C18" s="67">
        <v>1146.6127755999998</v>
      </c>
      <c r="D18" s="67">
        <v>743.07170759999985</v>
      </c>
      <c r="E18" s="67">
        <v>589.27300525999988</v>
      </c>
      <c r="F18" s="67">
        <v>558.55369365999979</v>
      </c>
      <c r="G18" s="67">
        <v>547.4888166300002</v>
      </c>
      <c r="H18" s="68">
        <f>SUM(C18:G18)</f>
        <v>3584.9999987499996</v>
      </c>
    </row>
    <row r="19" spans="2:8" ht="27.75" customHeight="1" x14ac:dyDescent="0.2">
      <c r="B19" s="69" t="s">
        <v>106</v>
      </c>
      <c r="C19" s="70">
        <v>367.52542319999992</v>
      </c>
      <c r="D19" s="70">
        <v>104.0808344</v>
      </c>
      <c r="E19" s="70">
        <v>23.769230799999999</v>
      </c>
      <c r="F19" s="70">
        <v>0</v>
      </c>
      <c r="G19" s="70">
        <v>0</v>
      </c>
      <c r="H19" s="71">
        <f>ROUND(SUM(C19:G19),0)</f>
        <v>495</v>
      </c>
    </row>
    <row r="20" spans="2:8" ht="27.75" customHeight="1" x14ac:dyDescent="0.2">
      <c r="B20" s="72" t="s">
        <v>107</v>
      </c>
      <c r="C20" s="73">
        <v>363.02346759999995</v>
      </c>
      <c r="D20" s="73">
        <v>293.97522800000002</v>
      </c>
      <c r="E20" s="73">
        <v>52.0404172</v>
      </c>
      <c r="F20" s="73">
        <v>47.342105259999997</v>
      </c>
      <c r="G20" s="73">
        <v>54.196721310000001</v>
      </c>
      <c r="H20" s="74">
        <f t="shared" ref="H20:H22" si="0">ROUND(SUM(C20:G20),0)</f>
        <v>811</v>
      </c>
    </row>
    <row r="21" spans="2:8" ht="27.75" customHeight="1" x14ac:dyDescent="0.2">
      <c r="B21" s="72" t="s">
        <v>108</v>
      </c>
      <c r="C21" s="73">
        <v>416.06388479999993</v>
      </c>
      <c r="D21" s="73">
        <v>345.01564519999994</v>
      </c>
      <c r="E21" s="73">
        <v>513.46335725999984</v>
      </c>
      <c r="F21" s="73">
        <v>526.65895681999984</v>
      </c>
      <c r="G21" s="73">
        <v>655.56517555500091</v>
      </c>
      <c r="H21" s="74">
        <f t="shared" si="0"/>
        <v>2457</v>
      </c>
    </row>
    <row r="22" spans="2:8" ht="27.75" customHeight="1" thickBot="1" x14ac:dyDescent="0.25">
      <c r="B22" s="75" t="s">
        <v>109</v>
      </c>
      <c r="C22" s="76">
        <v>0</v>
      </c>
      <c r="D22" s="76">
        <v>0</v>
      </c>
      <c r="E22" s="76">
        <v>0</v>
      </c>
      <c r="F22" s="76">
        <v>0</v>
      </c>
      <c r="G22" s="76">
        <v>1</v>
      </c>
      <c r="H22" s="77">
        <f t="shared" si="0"/>
        <v>1</v>
      </c>
    </row>
    <row r="23" spans="2:8" ht="5.25" customHeight="1" x14ac:dyDescent="0.2">
      <c r="B23" s="78"/>
      <c r="C23" s="79"/>
      <c r="D23" s="79"/>
      <c r="E23" s="79"/>
      <c r="F23" s="79"/>
      <c r="G23" s="79"/>
      <c r="H23" s="80"/>
    </row>
    <row r="24" spans="2:8" ht="27.75" customHeight="1" x14ac:dyDescent="0.2">
      <c r="B24" s="81" t="s">
        <v>110</v>
      </c>
      <c r="C24" s="82">
        <v>0</v>
      </c>
      <c r="D24" s="82">
        <v>7.6092754200832974E-2</v>
      </c>
      <c r="E24" s="82">
        <v>6.6550815784776715E-2</v>
      </c>
      <c r="F24" s="82">
        <v>0.20003465344459112</v>
      </c>
      <c r="G24" s="82">
        <v>0.2508130156544664</v>
      </c>
      <c r="H24" s="83">
        <v>0.10331463660727014</v>
      </c>
    </row>
    <row r="25" spans="2:8" ht="6" customHeight="1" x14ac:dyDescent="0.2">
      <c r="B25" s="84"/>
      <c r="C25" s="85"/>
      <c r="D25" s="85"/>
      <c r="E25" s="85"/>
      <c r="F25" s="85"/>
      <c r="G25" s="85"/>
      <c r="H25" s="86"/>
    </row>
    <row r="26" spans="2:8" ht="27.75" customHeight="1" x14ac:dyDescent="0.2">
      <c r="B26" s="81" t="s">
        <v>111</v>
      </c>
      <c r="C26" s="82">
        <v>0.95374164815820694</v>
      </c>
      <c r="D26" s="82">
        <v>0.96195362289958397</v>
      </c>
      <c r="E26" s="82">
        <v>0.87135055004504902</v>
      </c>
      <c r="F26" s="82">
        <v>0.82938053580404303</v>
      </c>
      <c r="G26" s="82">
        <v>0.70786188822043805</v>
      </c>
      <c r="H26" s="83">
        <v>0.87706375906477874</v>
      </c>
    </row>
    <row r="27" spans="2:8" ht="6" customHeight="1" x14ac:dyDescent="0.2">
      <c r="B27" s="84"/>
      <c r="C27" s="85"/>
      <c r="D27" s="85"/>
      <c r="E27" s="85"/>
      <c r="F27" s="85"/>
      <c r="G27" s="85"/>
      <c r="H27" s="86"/>
    </row>
    <row r="28" spans="2:8" ht="27" customHeight="1" x14ac:dyDescent="0.2">
      <c r="B28" s="81" t="s">
        <v>112</v>
      </c>
      <c r="C28" s="82">
        <v>0</v>
      </c>
      <c r="D28" s="82">
        <v>0</v>
      </c>
      <c r="E28" s="82">
        <v>6.6550815784776715E-2</v>
      </c>
      <c r="F28" s="82">
        <v>5.8778635378722903E-2</v>
      </c>
      <c r="G28" s="82">
        <v>0.20506922672401501</v>
      </c>
      <c r="H28" s="83">
        <v>5.8110317699285069E-2</v>
      </c>
    </row>
    <row r="29" spans="2:8" ht="5.25" customHeight="1" x14ac:dyDescent="0.2">
      <c r="B29" s="84"/>
      <c r="C29" s="85"/>
      <c r="D29" s="85"/>
      <c r="E29" s="85"/>
      <c r="F29" s="85"/>
      <c r="G29" s="85"/>
      <c r="H29" s="86"/>
    </row>
    <row r="30" spans="2:8" ht="27.75" customHeight="1" x14ac:dyDescent="0.2">
      <c r="B30" s="81" t="s">
        <v>113</v>
      </c>
      <c r="C30" s="82">
        <v>0</v>
      </c>
      <c r="D30" s="82">
        <v>0.108080556396627</v>
      </c>
      <c r="E30" s="82">
        <v>0.16898598427406999</v>
      </c>
      <c r="F30" s="82">
        <v>0.17486506862248799</v>
      </c>
      <c r="G30" s="82">
        <v>0.34004511790240999</v>
      </c>
      <c r="H30" s="83">
        <v>0.13868041950083601</v>
      </c>
    </row>
    <row r="31" spans="2:8" ht="6" customHeight="1" x14ac:dyDescent="0.2">
      <c r="B31" s="84"/>
      <c r="C31" s="85"/>
      <c r="D31" s="85"/>
      <c r="E31" s="85"/>
      <c r="F31" s="85"/>
      <c r="G31" s="85"/>
      <c r="H31" s="86"/>
    </row>
    <row r="32" spans="2:8" ht="27.75" customHeight="1" x14ac:dyDescent="0.2">
      <c r="B32" s="81" t="s">
        <v>114</v>
      </c>
      <c r="C32" s="82">
        <v>0</v>
      </c>
      <c r="D32" s="82">
        <v>3.1987802195794397E-2</v>
      </c>
      <c r="E32" s="82">
        <v>0.12100960295735499</v>
      </c>
      <c r="F32" s="82">
        <v>1.7421570552087701E-3</v>
      </c>
      <c r="G32" s="82">
        <v>4.4555961756930003E-2</v>
      </c>
      <c r="H32" s="83">
        <v>3.3941310169058297E-2</v>
      </c>
    </row>
    <row r="33" spans="2:9" ht="6" customHeight="1" x14ac:dyDescent="0.2">
      <c r="B33" s="84"/>
      <c r="C33" s="85"/>
      <c r="D33" s="85"/>
      <c r="E33" s="85"/>
      <c r="F33" s="85"/>
      <c r="G33" s="85"/>
      <c r="H33" s="86"/>
    </row>
    <row r="34" spans="2:9" ht="27.75" customHeight="1" thickBot="1" x14ac:dyDescent="0.25">
      <c r="B34" s="87" t="s">
        <v>115</v>
      </c>
      <c r="C34" s="88">
        <v>0</v>
      </c>
      <c r="D34" s="88">
        <v>0</v>
      </c>
      <c r="E34" s="88">
        <v>0</v>
      </c>
      <c r="F34" s="88">
        <v>2.6911741877312201E-2</v>
      </c>
      <c r="G34" s="88">
        <v>6.0463862827416802E-2</v>
      </c>
      <c r="H34" s="89">
        <v>1.55226136136867E-2</v>
      </c>
    </row>
    <row r="35" spans="2:9" ht="27" customHeight="1" x14ac:dyDescent="0.2"/>
    <row r="36" spans="2:9" ht="27" customHeight="1" x14ac:dyDescent="0.25">
      <c r="B36" s="29" t="s">
        <v>116</v>
      </c>
    </row>
    <row r="37" spans="2:9" ht="27" customHeight="1" thickBot="1" x14ac:dyDescent="0.25"/>
    <row r="38" spans="2:9" ht="27" customHeight="1" thickBot="1" x14ac:dyDescent="0.25">
      <c r="B38" s="64" t="s">
        <v>2</v>
      </c>
      <c r="C38" s="65" t="s">
        <v>3</v>
      </c>
      <c r="D38" s="65" t="s">
        <v>4</v>
      </c>
      <c r="E38" s="65" t="s">
        <v>5</v>
      </c>
      <c r="F38" s="65" t="s">
        <v>6</v>
      </c>
      <c r="G38" s="65" t="s">
        <v>7</v>
      </c>
      <c r="H38" s="66" t="s">
        <v>17</v>
      </c>
    </row>
    <row r="39" spans="2:9" ht="27" customHeight="1" thickBot="1" x14ac:dyDescent="0.25">
      <c r="B39" s="64" t="s">
        <v>18</v>
      </c>
      <c r="C39" s="67">
        <v>529.14863039999989</v>
      </c>
      <c r="D39" s="67">
        <v>463.86179919999989</v>
      </c>
      <c r="E39" s="67">
        <v>564.50377445999993</v>
      </c>
      <c r="F39" s="67">
        <v>555.55369365999979</v>
      </c>
      <c r="G39" s="67">
        <v>540.4888166300002</v>
      </c>
      <c r="H39" s="68">
        <f>SUM(C39:G39)</f>
        <v>2653.5567143499998</v>
      </c>
    </row>
    <row r="40" spans="2:9" ht="27" customHeight="1" x14ac:dyDescent="0.2">
      <c r="B40" s="69" t="s">
        <v>106</v>
      </c>
      <c r="C40" s="70">
        <v>169.6271184</v>
      </c>
      <c r="D40" s="70">
        <v>52.0404172</v>
      </c>
      <c r="E40" s="70">
        <v>23.769230799999999</v>
      </c>
      <c r="F40" s="70">
        <v>0</v>
      </c>
      <c r="G40" s="70">
        <v>0</v>
      </c>
      <c r="H40" s="71">
        <f>ROUND(SUM(C40:G40),0)</f>
        <v>245</v>
      </c>
      <c r="I40" s="11"/>
    </row>
    <row r="41" spans="2:9" ht="27" customHeight="1" x14ac:dyDescent="0.2">
      <c r="B41" s="72" t="s">
        <v>107</v>
      </c>
      <c r="C41" s="73">
        <v>249.93872200000001</v>
      </c>
      <c r="D41" s="73">
        <v>208.1616688</v>
      </c>
      <c r="E41" s="73">
        <v>52.0404172</v>
      </c>
      <c r="F41" s="73">
        <v>47.342105259999997</v>
      </c>
      <c r="G41" s="73">
        <v>54.196721310000001</v>
      </c>
      <c r="H41" s="74">
        <f t="shared" ref="H41:H43" si="1">ROUND(SUM(C41:G41),0)</f>
        <v>612</v>
      </c>
    </row>
    <row r="42" spans="2:9" ht="27" customHeight="1" x14ac:dyDescent="0.2">
      <c r="B42" s="72" t="s">
        <v>108</v>
      </c>
      <c r="C42" s="73">
        <v>109.58279</v>
      </c>
      <c r="D42" s="73">
        <v>203.6597132</v>
      </c>
      <c r="E42" s="73">
        <v>488.69412645999989</v>
      </c>
      <c r="F42" s="73">
        <v>523.65895681999984</v>
      </c>
      <c r="G42" s="73">
        <v>648.56517555500079</v>
      </c>
      <c r="H42" s="74">
        <f t="shared" si="1"/>
        <v>1974</v>
      </c>
    </row>
    <row r="43" spans="2:9" ht="27" customHeight="1" thickBot="1" x14ac:dyDescent="0.25">
      <c r="B43" s="75" t="s">
        <v>109</v>
      </c>
      <c r="C43" s="76">
        <v>0</v>
      </c>
      <c r="D43" s="76">
        <v>0</v>
      </c>
      <c r="E43" s="76">
        <v>0</v>
      </c>
      <c r="F43" s="76">
        <v>0</v>
      </c>
      <c r="G43" s="76">
        <v>1</v>
      </c>
      <c r="H43" s="77">
        <f t="shared" si="1"/>
        <v>1</v>
      </c>
    </row>
    <row r="44" spans="2:9" ht="5.25" customHeight="1" x14ac:dyDescent="0.2">
      <c r="B44" s="78"/>
      <c r="C44" s="79"/>
      <c r="D44" s="79"/>
      <c r="E44" s="79"/>
      <c r="F44" s="79"/>
      <c r="G44" s="79"/>
      <c r="H44" s="80"/>
    </row>
    <row r="45" spans="2:9" ht="27" customHeight="1" x14ac:dyDescent="0.2">
      <c r="B45" s="81" t="s">
        <v>110</v>
      </c>
      <c r="C45" s="82">
        <v>0</v>
      </c>
      <c r="D45" s="82">
        <v>7.6092754200833002E-2</v>
      </c>
      <c r="E45" s="82">
        <v>6.6550815784776701E-2</v>
      </c>
      <c r="F45" s="82">
        <v>0.20003465344459101</v>
      </c>
      <c r="G45" s="82">
        <v>0.25081301565446601</v>
      </c>
      <c r="H45" s="83">
        <v>0.10331463660727015</v>
      </c>
    </row>
    <row r="46" spans="2:9" ht="5.25" customHeight="1" x14ac:dyDescent="0.2">
      <c r="B46" s="84"/>
      <c r="C46" s="85"/>
      <c r="D46" s="85"/>
      <c r="E46" s="85"/>
      <c r="F46" s="85"/>
      <c r="G46" s="85"/>
      <c r="H46" s="86"/>
    </row>
    <row r="47" spans="2:9" ht="27" customHeight="1" x14ac:dyDescent="0.2">
      <c r="B47" s="81" t="s">
        <v>111</v>
      </c>
      <c r="C47" s="82">
        <v>0.89976272420868797</v>
      </c>
      <c r="D47" s="82">
        <v>1</v>
      </c>
      <c r="E47" s="82">
        <v>0.86570568447922502</v>
      </c>
      <c r="F47" s="82">
        <v>0.82848411296601299</v>
      </c>
      <c r="G47" s="82">
        <v>0.71206079871943895</v>
      </c>
      <c r="H47" s="83">
        <v>0.84838120260822736</v>
      </c>
    </row>
    <row r="48" spans="2:9" ht="5.25" customHeight="1" x14ac:dyDescent="0.2">
      <c r="B48" s="84"/>
      <c r="C48" s="85"/>
      <c r="D48" s="85"/>
      <c r="E48" s="85"/>
      <c r="F48" s="85"/>
      <c r="G48" s="85"/>
      <c r="H48" s="86"/>
    </row>
    <row r="49" spans="2:9" ht="27" customHeight="1" x14ac:dyDescent="0.2">
      <c r="B49" s="81" t="s">
        <v>112</v>
      </c>
      <c r="C49" s="82">
        <v>0</v>
      </c>
      <c r="D49" s="82">
        <v>0</v>
      </c>
      <c r="E49" s="82">
        <v>6.9470924720590799E-2</v>
      </c>
      <c r="F49" s="82">
        <v>5.9087454254634998E-2</v>
      </c>
      <c r="G49" s="82">
        <v>0.20710895719743599</v>
      </c>
      <c r="H49" s="83">
        <v>7.7220899771670334E-2</v>
      </c>
    </row>
    <row r="50" spans="2:9" ht="5.25" customHeight="1" x14ac:dyDescent="0.2">
      <c r="B50" s="84"/>
      <c r="C50" s="85"/>
      <c r="D50" s="85"/>
      <c r="E50" s="85"/>
      <c r="F50" s="85"/>
      <c r="G50" s="85"/>
      <c r="H50" s="86"/>
    </row>
    <row r="51" spans="2:9" ht="27" customHeight="1" x14ac:dyDescent="0.2">
      <c r="B51" s="81" t="s">
        <v>113</v>
      </c>
      <c r="C51" s="82">
        <v>0</v>
      </c>
      <c r="D51" s="82">
        <v>0.112189486803508</v>
      </c>
      <c r="E51" s="82">
        <v>0.176400731589893</v>
      </c>
      <c r="F51" s="82">
        <v>0.17228117711665</v>
      </c>
      <c r="G51" s="82">
        <v>0.34058552201779502</v>
      </c>
      <c r="H51" s="83">
        <v>0.17289379391473605</v>
      </c>
    </row>
    <row r="52" spans="2:9" ht="5.25" customHeight="1" x14ac:dyDescent="0.2">
      <c r="B52" s="84"/>
      <c r="C52" s="85"/>
      <c r="D52" s="85"/>
      <c r="E52" s="85"/>
      <c r="F52" s="85"/>
      <c r="G52" s="85"/>
      <c r="H52" s="86"/>
    </row>
    <row r="53" spans="2:9" ht="27" customHeight="1" x14ac:dyDescent="0.2">
      <c r="B53" s="81" t="s">
        <v>114</v>
      </c>
      <c r="C53" s="82">
        <v>0</v>
      </c>
      <c r="D53" s="82">
        <v>5.1242052785967003E-2</v>
      </c>
      <c r="E53" s="82">
        <v>0.12631924820735199</v>
      </c>
      <c r="F53" s="82">
        <v>0</v>
      </c>
      <c r="G53" s="82">
        <v>4.4999139675041003E-2</v>
      </c>
      <c r="H53" s="83">
        <v>4.4750423705187441E-2</v>
      </c>
    </row>
    <row r="54" spans="2:9" ht="5.25" customHeight="1" x14ac:dyDescent="0.2">
      <c r="B54" s="84"/>
      <c r="C54" s="85"/>
      <c r="D54" s="85"/>
      <c r="E54" s="85"/>
      <c r="F54" s="85"/>
      <c r="G54" s="85"/>
      <c r="H54" s="86"/>
    </row>
    <row r="55" spans="2:9" ht="27" customHeight="1" thickBot="1" x14ac:dyDescent="0.25">
      <c r="B55" s="87" t="s">
        <v>115</v>
      </c>
      <c r="C55" s="88">
        <v>0</v>
      </c>
      <c r="D55" s="88">
        <v>0</v>
      </c>
      <c r="E55" s="88">
        <v>0</v>
      </c>
      <c r="F55" s="88">
        <v>2.7053134303690201E-2</v>
      </c>
      <c r="G55" s="88">
        <v>6.1065269413475697E-2</v>
      </c>
      <c r="H55" s="89">
        <v>2.0627493318137825E-2</v>
      </c>
      <c r="I55" s="38"/>
    </row>
    <row r="56" spans="2:9" ht="27" customHeight="1" x14ac:dyDescent="0.2">
      <c r="B56" s="34"/>
      <c r="C56" s="90"/>
      <c r="D56" s="90"/>
      <c r="E56" s="90"/>
      <c r="F56" s="90"/>
      <c r="G56" s="90"/>
      <c r="H56" s="90"/>
      <c r="I56" s="90"/>
    </row>
    <row r="57" spans="2:9" ht="27" customHeight="1" x14ac:dyDescent="0.25">
      <c r="B57" s="29" t="s">
        <v>117</v>
      </c>
    </row>
    <row r="58" spans="2:9" ht="27" customHeight="1" thickBot="1" x14ac:dyDescent="0.25"/>
    <row r="59" spans="2:9" ht="27" customHeight="1" thickBot="1" x14ac:dyDescent="0.25">
      <c r="B59" s="64" t="s">
        <v>2</v>
      </c>
      <c r="C59" s="65" t="s">
        <v>3</v>
      </c>
      <c r="D59" s="65" t="s">
        <v>4</v>
      </c>
      <c r="E59" s="65" t="s">
        <v>26</v>
      </c>
      <c r="F59" s="66" t="s">
        <v>17</v>
      </c>
    </row>
    <row r="60" spans="2:9" ht="27" customHeight="1" thickBot="1" x14ac:dyDescent="0.25">
      <c r="B60" s="64" t="s">
        <v>27</v>
      </c>
      <c r="C60" s="67">
        <v>617.46414519999996</v>
      </c>
      <c r="D60" s="67">
        <v>279.20990840000002</v>
      </c>
      <c r="E60" s="67">
        <v>34.769230800000003</v>
      </c>
      <c r="F60" s="68">
        <f>SUM(A60:E60)</f>
        <v>931.44328440000004</v>
      </c>
    </row>
    <row r="61" spans="2:9" ht="27" customHeight="1" x14ac:dyDescent="0.2">
      <c r="B61" s="69" t="s">
        <v>106</v>
      </c>
      <c r="C61" s="70">
        <v>197.89830480000001</v>
      </c>
      <c r="D61" s="70">
        <v>52.0404172</v>
      </c>
      <c r="E61" s="70">
        <v>0</v>
      </c>
      <c r="F61" s="71">
        <f>ROUND(SUM(C61:E61),0)</f>
        <v>250</v>
      </c>
    </row>
    <row r="62" spans="2:9" ht="27" customHeight="1" x14ac:dyDescent="0.2">
      <c r="B62" s="72" t="s">
        <v>107</v>
      </c>
      <c r="C62" s="73">
        <v>113.08474560000001</v>
      </c>
      <c r="D62" s="73">
        <v>85.8135592</v>
      </c>
      <c r="E62" s="73">
        <v>0</v>
      </c>
      <c r="F62" s="74">
        <f t="shared" ref="F62:F64" si="2">ROUND(SUM(C62:E62),0)</f>
        <v>199</v>
      </c>
    </row>
    <row r="63" spans="2:9" ht="27" customHeight="1" x14ac:dyDescent="0.2">
      <c r="B63" s="72" t="s">
        <v>108</v>
      </c>
      <c r="C63" s="73">
        <v>306.48109479999999</v>
      </c>
      <c r="D63" s="73">
        <v>141.355932</v>
      </c>
      <c r="E63" s="73">
        <v>34.769230800000003</v>
      </c>
      <c r="F63" s="74">
        <f t="shared" si="2"/>
        <v>483</v>
      </c>
    </row>
    <row r="64" spans="2:9" ht="27" customHeight="1" thickBot="1" x14ac:dyDescent="0.25">
      <c r="B64" s="75" t="s">
        <v>109</v>
      </c>
      <c r="C64" s="76">
        <v>0</v>
      </c>
      <c r="D64" s="76">
        <v>0</v>
      </c>
      <c r="E64" s="76">
        <v>0</v>
      </c>
      <c r="F64" s="77">
        <f t="shared" si="2"/>
        <v>0</v>
      </c>
    </row>
    <row r="65" spans="2:6" ht="3.75" customHeight="1" x14ac:dyDescent="0.2">
      <c r="B65" s="78"/>
      <c r="C65" s="79"/>
      <c r="D65" s="79"/>
      <c r="E65" s="79"/>
      <c r="F65" s="80"/>
    </row>
    <row r="66" spans="2:6" ht="26.25" customHeight="1" x14ac:dyDescent="0.2">
      <c r="B66" s="81" t="s">
        <v>110</v>
      </c>
      <c r="C66" s="82">
        <v>0</v>
      </c>
      <c r="D66" s="82">
        <v>0</v>
      </c>
      <c r="E66" s="82">
        <v>0.115044247685802</v>
      </c>
      <c r="F66" s="83">
        <v>4.2944106925164497E-5</v>
      </c>
    </row>
    <row r="67" spans="2:6" ht="3.75" customHeight="1" x14ac:dyDescent="0.2">
      <c r="B67" s="84"/>
      <c r="C67" s="85"/>
      <c r="D67" s="85"/>
      <c r="E67" s="85"/>
      <c r="F67" s="86"/>
    </row>
    <row r="68" spans="2:6" ht="26.25" customHeight="1" x14ac:dyDescent="0.2">
      <c r="B68" s="81" t="s">
        <v>111</v>
      </c>
      <c r="C68" s="82">
        <v>1</v>
      </c>
      <c r="D68" s="82">
        <v>0.89874576241936799</v>
      </c>
      <c r="E68" s="82">
        <v>0.85619469039274798</v>
      </c>
      <c r="F68" s="83">
        <v>0.96427996534278304</v>
      </c>
    </row>
    <row r="69" spans="2:6" ht="3.75" customHeight="1" x14ac:dyDescent="0.2">
      <c r="B69" s="84"/>
      <c r="C69" s="85"/>
      <c r="D69" s="85"/>
      <c r="E69" s="85"/>
      <c r="F69" s="86"/>
    </row>
    <row r="70" spans="2:6" ht="25.5" x14ac:dyDescent="0.2">
      <c r="B70" s="81" t="s">
        <v>112</v>
      </c>
      <c r="C70" s="82">
        <v>0</v>
      </c>
      <c r="D70" s="82">
        <v>0</v>
      </c>
      <c r="E70" s="82">
        <v>0</v>
      </c>
      <c r="F70" s="83">
        <v>4.2944106925164497E-5</v>
      </c>
    </row>
    <row r="71" spans="2:6" ht="3.75" customHeight="1" x14ac:dyDescent="0.2">
      <c r="B71" s="84"/>
      <c r="C71" s="85"/>
      <c r="D71" s="85"/>
      <c r="E71" s="85"/>
      <c r="F71" s="86"/>
    </row>
    <row r="72" spans="2:6" ht="25.5" x14ac:dyDescent="0.2">
      <c r="B72" s="81" t="s">
        <v>113</v>
      </c>
      <c r="C72" s="82">
        <v>0</v>
      </c>
      <c r="D72" s="82">
        <v>0.101254237580632</v>
      </c>
      <c r="E72" s="82">
        <v>0.115044247685802</v>
      </c>
      <c r="F72" s="83">
        <v>3.4646431984087858E-2</v>
      </c>
    </row>
    <row r="73" spans="2:6" ht="3.75" customHeight="1" x14ac:dyDescent="0.2">
      <c r="B73" s="84"/>
      <c r="C73" s="85"/>
      <c r="D73" s="85"/>
      <c r="E73" s="85"/>
      <c r="F73" s="86"/>
    </row>
    <row r="74" spans="2:6" ht="25.5" x14ac:dyDescent="0.2">
      <c r="B74" s="81" t="s">
        <v>114</v>
      </c>
      <c r="C74" s="82">
        <v>0</v>
      </c>
      <c r="D74" s="82">
        <v>0</v>
      </c>
      <c r="E74" s="82">
        <v>2.87610619214504E-2</v>
      </c>
      <c r="F74" s="83">
        <v>1.0736026731291101E-3</v>
      </c>
    </row>
    <row r="75" spans="2:6" ht="3.75" customHeight="1" x14ac:dyDescent="0.2">
      <c r="B75" s="84"/>
      <c r="C75" s="85"/>
      <c r="D75" s="85"/>
      <c r="E75" s="85"/>
      <c r="F75" s="86"/>
    </row>
    <row r="76" spans="2:6" ht="26.25" thickBot="1" x14ac:dyDescent="0.25">
      <c r="B76" s="87" t="s">
        <v>115</v>
      </c>
      <c r="C76" s="88">
        <v>0</v>
      </c>
      <c r="D76" s="88">
        <v>0</v>
      </c>
      <c r="E76" s="88">
        <v>0</v>
      </c>
      <c r="F76" s="89">
        <v>0</v>
      </c>
    </row>
  </sheetData>
  <hyperlinks>
    <hyperlink ref="M3" location="Contenidos!A1" display="Ir a contenidos" xr:uid="{913C4D2E-06A4-42ED-904B-E96A508657B0}"/>
  </hyperlink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CBA99-7777-4223-9DAD-E90DD1FABBEA}">
  <dimension ref="B3:P46"/>
  <sheetViews>
    <sheetView showGridLines="0" workbookViewId="0">
      <selection activeCell="M3" sqref="M3"/>
    </sheetView>
  </sheetViews>
  <sheetFormatPr baseColWidth="10" defaultRowHeight="15" x14ac:dyDescent="0.25"/>
  <cols>
    <col min="1" max="1" width="13.85546875" style="1" customWidth="1"/>
    <col min="2" max="2" width="30" customWidth="1"/>
    <col min="3" max="7" width="10.7109375" customWidth="1"/>
    <col min="8" max="8" width="12.28515625" customWidth="1"/>
    <col min="9" max="9" width="14.140625" bestFit="1" customWidth="1"/>
    <col min="10" max="10" width="30" customWidth="1"/>
    <col min="11" max="14" width="10.5703125" customWidth="1"/>
    <col min="15" max="15" width="12.5703125" customWidth="1"/>
    <col min="16" max="16" width="12.7109375" customWidth="1"/>
    <col min="17" max="16384" width="11.42578125" style="1"/>
  </cols>
  <sheetData>
    <row r="3" spans="2:16" x14ac:dyDescent="0.25">
      <c r="M3" s="153" t="s">
        <v>273</v>
      </c>
    </row>
    <row r="11" spans="2:16" ht="18.75" x14ac:dyDescent="0.3">
      <c r="B11" s="23" t="s">
        <v>150</v>
      </c>
      <c r="C11" s="22"/>
      <c r="D11" s="22"/>
      <c r="E11" s="22"/>
      <c r="F11" s="22"/>
      <c r="G11" s="22"/>
      <c r="H11" s="22"/>
      <c r="I11" s="22"/>
      <c r="J11" s="23" t="s">
        <v>149</v>
      </c>
      <c r="K11" s="22"/>
      <c r="L11" s="22"/>
      <c r="M11" s="22"/>
    </row>
    <row r="12" spans="2:16" ht="20.25" customHeight="1" x14ac:dyDescent="0.25"/>
    <row r="13" spans="2:16" ht="24" customHeight="1" x14ac:dyDescent="0.25">
      <c r="B13" s="3" t="s">
        <v>148</v>
      </c>
      <c r="C13" s="4"/>
      <c r="D13" s="4"/>
      <c r="E13" s="4"/>
      <c r="F13" s="4"/>
      <c r="G13" s="4"/>
      <c r="H13" s="4"/>
      <c r="J13" s="3" t="s">
        <v>147</v>
      </c>
      <c r="K13" s="4"/>
      <c r="L13" s="4"/>
      <c r="M13" s="4"/>
      <c r="N13" s="4"/>
      <c r="O13" s="4"/>
      <c r="P13" s="4"/>
    </row>
    <row r="14" spans="2:16" x14ac:dyDescent="0.25">
      <c r="B14" s="29"/>
      <c r="J14" s="29"/>
    </row>
    <row r="15" spans="2:16" s="8" customFormat="1" ht="30" x14ac:dyDescent="0.25">
      <c r="B15" s="42" t="s">
        <v>2</v>
      </c>
      <c r="C15" s="43" t="s">
        <v>3</v>
      </c>
      <c r="D15" s="43" t="s">
        <v>4</v>
      </c>
      <c r="E15" s="43" t="s">
        <v>5</v>
      </c>
      <c r="F15" s="43" t="s">
        <v>6</v>
      </c>
      <c r="G15" s="43" t="s">
        <v>7</v>
      </c>
      <c r="H15" s="44" t="s">
        <v>8</v>
      </c>
      <c r="I15" s="45"/>
      <c r="J15" s="42" t="s">
        <v>2</v>
      </c>
      <c r="K15" s="43" t="s">
        <v>3</v>
      </c>
      <c r="L15" s="43" t="s">
        <v>4</v>
      </c>
      <c r="M15" s="43" t="s">
        <v>5</v>
      </c>
      <c r="N15" s="43" t="s">
        <v>6</v>
      </c>
      <c r="O15" s="43" t="s">
        <v>7</v>
      </c>
      <c r="P15" s="44" t="s">
        <v>8</v>
      </c>
    </row>
    <row r="16" spans="2:16" ht="26.25" customHeight="1" x14ac:dyDescent="0.25">
      <c r="B16" s="42" t="s">
        <v>9</v>
      </c>
      <c r="C16" s="46">
        <v>1146.6127755999998</v>
      </c>
      <c r="D16" s="46">
        <v>743.07170759999985</v>
      </c>
      <c r="E16" s="46">
        <v>589.27300525999988</v>
      </c>
      <c r="F16" s="46">
        <v>558.55369365999979</v>
      </c>
      <c r="G16" s="46">
        <v>547.4888166300002</v>
      </c>
      <c r="H16" s="47">
        <f>SUM(C16:G16)</f>
        <v>3584.9999987499996</v>
      </c>
      <c r="J16" s="42" t="s">
        <v>9</v>
      </c>
      <c r="K16" s="46">
        <v>1146.6127755999998</v>
      </c>
      <c r="L16" s="46">
        <v>743.07170759999985</v>
      </c>
      <c r="M16" s="46">
        <v>589.27300525999988</v>
      </c>
      <c r="N16" s="46">
        <v>558.55369365999979</v>
      </c>
      <c r="O16" s="46">
        <v>547.4888166300002</v>
      </c>
      <c r="P16" s="47">
        <f>SUM(K16:O16)</f>
        <v>3584.9999987499996</v>
      </c>
    </row>
    <row r="17" spans="2:16" ht="30" x14ac:dyDescent="0.25">
      <c r="B17" s="42" t="s">
        <v>142</v>
      </c>
      <c r="C17" s="46">
        <v>30797.537775799996</v>
      </c>
      <c r="D17" s="46">
        <v>39520.133629399992</v>
      </c>
      <c r="E17" s="46">
        <v>48126.108368549991</v>
      </c>
      <c r="F17" s="46">
        <v>74462.702875592484</v>
      </c>
      <c r="G17" s="46">
        <v>202241.76030261759</v>
      </c>
      <c r="H17" s="47">
        <v>395148.24295196007</v>
      </c>
      <c r="I17" s="50"/>
      <c r="J17" s="42" t="s">
        <v>141</v>
      </c>
      <c r="K17" s="46">
        <v>20025.224878199999</v>
      </c>
      <c r="L17" s="46">
        <v>22122.273788999999</v>
      </c>
      <c r="M17" s="46">
        <v>25400.226724009997</v>
      </c>
      <c r="N17" s="46">
        <v>42417.123091439993</v>
      </c>
      <c r="O17" s="46">
        <v>137279.31451043248</v>
      </c>
      <c r="P17" s="47">
        <v>247244.16299308249</v>
      </c>
    </row>
    <row r="18" spans="2:16" ht="30" x14ac:dyDescent="0.25">
      <c r="B18" s="42" t="s">
        <v>140</v>
      </c>
      <c r="C18" s="94">
        <v>0.70379292656774617</v>
      </c>
      <c r="D18" s="94">
        <v>0.93211751376644025</v>
      </c>
      <c r="E18" s="94">
        <v>0.77139845627850345</v>
      </c>
      <c r="F18" s="94">
        <v>0.88914132305347116</v>
      </c>
      <c r="G18" s="94">
        <v>0.83292400590828386</v>
      </c>
      <c r="H18" s="93">
        <v>0.8359311560487821</v>
      </c>
      <c r="J18" s="42" t="s">
        <v>140</v>
      </c>
      <c r="K18" s="94">
        <v>0.64261753034315006</v>
      </c>
      <c r="L18" s="94">
        <v>0.9333009293690091</v>
      </c>
      <c r="M18" s="94">
        <v>0.74712312598729158</v>
      </c>
      <c r="N18" s="94">
        <v>0.86145513895195425</v>
      </c>
      <c r="O18" s="94">
        <v>0.79127154843516212</v>
      </c>
      <c r="P18" s="93">
        <v>0.79975462855296187</v>
      </c>
    </row>
    <row r="19" spans="2:16" x14ac:dyDescent="0.25">
      <c r="B19" s="42" t="s">
        <v>139</v>
      </c>
      <c r="C19" s="94">
        <v>5.9315775147386729E-2</v>
      </c>
      <c r="D19" s="94">
        <v>4.1734529415923288E-2</v>
      </c>
      <c r="E19" s="94">
        <v>0.12774496568194849</v>
      </c>
      <c r="F19" s="94">
        <v>5.2196710393472089E-2</v>
      </c>
      <c r="G19" s="94">
        <v>5.7081748277389786E-2</v>
      </c>
      <c r="H19" s="93">
        <v>6.336083317640015E-2</v>
      </c>
      <c r="J19" s="42" t="s">
        <v>139</v>
      </c>
      <c r="K19" s="94">
        <v>7.8038388896950972E-2</v>
      </c>
      <c r="L19" s="94">
        <v>2.1899140357437875E-2</v>
      </c>
      <c r="M19" s="94">
        <v>0.10650581802381227</v>
      </c>
      <c r="N19" s="94">
        <v>6.5760038891296585E-2</v>
      </c>
      <c r="O19" s="94">
        <v>4.9726402927397918E-2</v>
      </c>
      <c r="P19" s="93">
        <v>5.8601060715456781E-2</v>
      </c>
    </row>
    <row r="20" spans="2:16" x14ac:dyDescent="0.25">
      <c r="B20" s="42" t="s">
        <v>138</v>
      </c>
      <c r="C20" s="94">
        <v>2.1047533116814642E-2</v>
      </c>
      <c r="D20" s="94">
        <v>6.2154922508859296E-3</v>
      </c>
      <c r="E20" s="94">
        <v>8.972846592988212E-3</v>
      </c>
      <c r="F20" s="94">
        <v>1.0503819195246745E-2</v>
      </c>
      <c r="G20" s="94">
        <v>6.8808160963345867E-3</v>
      </c>
      <c r="H20" s="93">
        <v>8.7946400474840595E-3</v>
      </c>
      <c r="J20" s="42" t="s">
        <v>138</v>
      </c>
      <c r="K20" s="94">
        <v>2.7976026208340908E-2</v>
      </c>
      <c r="L20" s="94">
        <v>1.1322208172270091E-2</v>
      </c>
      <c r="M20" s="94">
        <v>1.5944932446371275E-2</v>
      </c>
      <c r="N20" s="94">
        <v>6.946546167910932E-4</v>
      </c>
      <c r="O20" s="94">
        <v>4.438459690614573E-3</v>
      </c>
      <c r="P20" s="93">
        <v>7.4527705449773758E-3</v>
      </c>
    </row>
    <row r="21" spans="2:16" x14ac:dyDescent="0.25">
      <c r="B21" s="42" t="s">
        <v>137</v>
      </c>
      <c r="C21" s="94">
        <v>2.0090827066050341E-2</v>
      </c>
      <c r="D21" s="94">
        <v>0</v>
      </c>
      <c r="E21" s="94">
        <v>5.3660828329126525E-2</v>
      </c>
      <c r="F21" s="94">
        <v>0</v>
      </c>
      <c r="G21" s="94">
        <v>0</v>
      </c>
      <c r="H21" s="93">
        <v>8.0094413401247625E-3</v>
      </c>
      <c r="J21" s="42" t="s">
        <v>137</v>
      </c>
      <c r="K21" s="94">
        <v>5.1534785120627993E-2</v>
      </c>
      <c r="L21" s="94">
        <v>0</v>
      </c>
      <c r="M21" s="94">
        <v>4.9317846739775538E-2</v>
      </c>
      <c r="N21" s="94">
        <v>0</v>
      </c>
      <c r="O21" s="94">
        <v>0</v>
      </c>
      <c r="P21" s="93">
        <v>9.426411400376233E-3</v>
      </c>
    </row>
    <row r="22" spans="2:16" x14ac:dyDescent="0.25">
      <c r="B22" s="42" t="s">
        <v>136</v>
      </c>
      <c r="C22" s="94">
        <v>0.19575293810200223</v>
      </c>
      <c r="D22" s="94">
        <v>1.993246456675048E-2</v>
      </c>
      <c r="E22" s="94">
        <v>3.8222903117433392E-2</v>
      </c>
      <c r="F22" s="94">
        <v>4.8158147357809843E-2</v>
      </c>
      <c r="G22" s="94">
        <v>0.10311342971799174</v>
      </c>
      <c r="H22" s="93">
        <v>8.3903929387208878E-2</v>
      </c>
      <c r="J22" s="42" t="s">
        <v>136</v>
      </c>
      <c r="K22" s="94">
        <v>0.19983326943093008</v>
      </c>
      <c r="L22" s="94">
        <v>3.3477722101282928E-2</v>
      </c>
      <c r="M22" s="94">
        <v>8.1108276802749305E-2</v>
      </c>
      <c r="N22" s="94">
        <v>7.209016753995813E-2</v>
      </c>
      <c r="O22" s="94">
        <v>0.15456358894682534</v>
      </c>
      <c r="P22" s="93">
        <v>0.12476512878622784</v>
      </c>
    </row>
    <row r="23" spans="2:16" x14ac:dyDescent="0.25">
      <c r="B23" s="53"/>
      <c r="C23" s="63"/>
      <c r="D23" s="63"/>
      <c r="E23" s="63"/>
      <c r="F23" s="63"/>
      <c r="G23" s="63"/>
      <c r="H23" s="63"/>
      <c r="I23" s="63"/>
      <c r="J23" s="53"/>
      <c r="K23" s="63"/>
      <c r="L23" s="63"/>
      <c r="M23" s="63"/>
      <c r="N23" s="63"/>
      <c r="O23" s="63"/>
      <c r="P23" s="63"/>
    </row>
    <row r="25" spans="2:16" ht="15.75" x14ac:dyDescent="0.25">
      <c r="B25" s="95" t="s">
        <v>146</v>
      </c>
      <c r="C25" s="4"/>
      <c r="D25" s="4"/>
      <c r="E25" s="4"/>
      <c r="F25" s="4"/>
      <c r="G25" s="4"/>
      <c r="H25" s="4"/>
      <c r="J25" s="95" t="s">
        <v>145</v>
      </c>
      <c r="K25" s="4"/>
      <c r="L25" s="4"/>
      <c r="M25" s="4"/>
      <c r="N25" s="4"/>
      <c r="O25" s="4"/>
      <c r="P25" s="4"/>
    </row>
    <row r="26" spans="2:16" x14ac:dyDescent="0.25">
      <c r="B26" s="29"/>
      <c r="I26" s="1"/>
      <c r="J26" s="29"/>
    </row>
    <row r="27" spans="2:16" ht="30" x14ac:dyDescent="0.25">
      <c r="B27" s="42" t="s">
        <v>2</v>
      </c>
      <c r="C27" s="43" t="s">
        <v>3</v>
      </c>
      <c r="D27" s="43" t="s">
        <v>4</v>
      </c>
      <c r="E27" s="43" t="s">
        <v>5</v>
      </c>
      <c r="F27" s="43" t="s">
        <v>6</v>
      </c>
      <c r="G27" s="43" t="s">
        <v>7</v>
      </c>
      <c r="H27" s="44" t="s">
        <v>17</v>
      </c>
      <c r="J27" s="42" t="s">
        <v>2</v>
      </c>
      <c r="K27" s="43" t="s">
        <v>3</v>
      </c>
      <c r="L27" s="43" t="s">
        <v>4</v>
      </c>
      <c r="M27" s="43" t="s">
        <v>5</v>
      </c>
      <c r="N27" s="43" t="s">
        <v>6</v>
      </c>
      <c r="O27" s="43" t="s">
        <v>7</v>
      </c>
      <c r="P27" s="44" t="s">
        <v>17</v>
      </c>
    </row>
    <row r="28" spans="2:16" ht="24.75" customHeight="1" x14ac:dyDescent="0.25">
      <c r="B28" s="42" t="s">
        <v>18</v>
      </c>
      <c r="C28" s="46">
        <v>529.14863039999989</v>
      </c>
      <c r="D28" s="46">
        <v>463.86179919999989</v>
      </c>
      <c r="E28" s="46">
        <v>564.50377445999993</v>
      </c>
      <c r="F28" s="46">
        <v>555.55369365999979</v>
      </c>
      <c r="G28" s="46">
        <v>540.4888166300002</v>
      </c>
      <c r="H28" s="47">
        <f>SUM(C28:G28)</f>
        <v>2653.5567143499998</v>
      </c>
      <c r="J28" s="42" t="s">
        <v>18</v>
      </c>
      <c r="K28" s="46">
        <v>529.14863039999989</v>
      </c>
      <c r="L28" s="46">
        <v>463.86179919999989</v>
      </c>
      <c r="M28" s="46">
        <v>564.50377445999993</v>
      </c>
      <c r="N28" s="46">
        <v>555.55369365999979</v>
      </c>
      <c r="O28" s="46">
        <v>540.4888166300002</v>
      </c>
      <c r="P28" s="47">
        <f>SUM(K28:O28)</f>
        <v>2653.5567143499998</v>
      </c>
    </row>
    <row r="29" spans="2:16" ht="30" x14ac:dyDescent="0.25">
      <c r="B29" s="42" t="s">
        <v>142</v>
      </c>
      <c r="C29" s="46">
        <v>14960.193595799998</v>
      </c>
      <c r="D29" s="46">
        <v>26524.10496099999</v>
      </c>
      <c r="E29" s="46">
        <v>45707.339134749993</v>
      </c>
      <c r="F29" s="46">
        <v>74126.202875592484</v>
      </c>
      <c r="G29" s="46">
        <v>200087.76030261762</v>
      </c>
      <c r="H29" s="47">
        <v>361405.60086976003</v>
      </c>
      <c r="I29" s="50"/>
      <c r="J29" s="42" t="s">
        <v>141</v>
      </c>
      <c r="K29" s="46">
        <v>9340.1636133999982</v>
      </c>
      <c r="L29" s="46">
        <v>13623.950459199998</v>
      </c>
      <c r="M29" s="46">
        <v>23987.880568410001</v>
      </c>
      <c r="N29" s="46">
        <v>42247.123091439993</v>
      </c>
      <c r="O29" s="46">
        <v>135909.31451043248</v>
      </c>
      <c r="P29" s="47">
        <v>225108.4322428825</v>
      </c>
    </row>
    <row r="30" spans="2:16" ht="30" x14ac:dyDescent="0.25">
      <c r="B30" s="42" t="s">
        <v>140</v>
      </c>
      <c r="C30" s="94">
        <v>0.69038222623444079</v>
      </c>
      <c r="D30" s="94">
        <v>0.96092582737258847</v>
      </c>
      <c r="E30" s="94">
        <v>0.75914512034677017</v>
      </c>
      <c r="F30" s="94">
        <v>0.88947377881372369</v>
      </c>
      <c r="G30" s="94">
        <v>0.83288640806232805</v>
      </c>
      <c r="H30" s="93">
        <v>0.83831195792805691</v>
      </c>
      <c r="J30" s="42" t="s">
        <v>140</v>
      </c>
      <c r="K30" s="94">
        <v>0.61679691010134474</v>
      </c>
      <c r="L30" s="94">
        <v>0.95949291011869253</v>
      </c>
      <c r="M30" s="94">
        <v>0.73540382968986673</v>
      </c>
      <c r="N30" s="94">
        <v>0.86154162943202084</v>
      </c>
      <c r="O30" s="94">
        <v>0.79069985970482815</v>
      </c>
      <c r="P30" s="93">
        <v>0.80093232530018366</v>
      </c>
    </row>
    <row r="31" spans="2:16" x14ac:dyDescent="0.25">
      <c r="B31" s="42" t="s">
        <v>139</v>
      </c>
      <c r="C31" s="94">
        <v>9.7738777433514834E-2</v>
      </c>
      <c r="D31" s="94">
        <v>1.5169912461328001E-2</v>
      </c>
      <c r="E31" s="94">
        <v>0.13459225967920871</v>
      </c>
      <c r="F31" s="94">
        <v>5.1559550364206036E-2</v>
      </c>
      <c r="G31" s="94">
        <v>5.6200080889469338E-2</v>
      </c>
      <c r="H31" s="93">
        <v>6.3784834332129337E-2</v>
      </c>
      <c r="J31" s="42" t="s">
        <v>139</v>
      </c>
      <c r="K31" s="94">
        <v>0.12727163773919642</v>
      </c>
      <c r="L31" s="94">
        <v>1.6202835952522966E-2</v>
      </c>
      <c r="M31" s="94">
        <v>0.1114417112077732</v>
      </c>
      <c r="N31" s="94">
        <v>6.5410757440886577E-2</v>
      </c>
      <c r="O31" s="94">
        <v>4.8891108046424575E-2</v>
      </c>
      <c r="P31" s="93">
        <v>6.0452096820085552E-2</v>
      </c>
    </row>
    <row r="32" spans="2:16" x14ac:dyDescent="0.25">
      <c r="B32" s="42" t="s">
        <v>138</v>
      </c>
      <c r="C32" s="94">
        <v>0</v>
      </c>
      <c r="D32" s="94">
        <v>1.7846955836856471E-3</v>
      </c>
      <c r="E32" s="94">
        <v>9.4538026783142996E-3</v>
      </c>
      <c r="F32" s="94">
        <v>1.0558378541579641E-2</v>
      </c>
      <c r="G32" s="94">
        <v>6.8593462656658492E-3</v>
      </c>
      <c r="H32" s="93">
        <v>7.2458650312230005E-3</v>
      </c>
      <c r="J32" s="42" t="s">
        <v>138</v>
      </c>
      <c r="K32" s="94">
        <v>0</v>
      </c>
      <c r="L32" s="94">
        <v>0</v>
      </c>
      <c r="M32" s="94">
        <v>1.6683882532301467E-2</v>
      </c>
      <c r="N32" s="94">
        <v>6.9716268035971657E-4</v>
      </c>
      <c r="O32" s="94">
        <v>4.4777349081206218E-3</v>
      </c>
      <c r="P32" s="93">
        <v>4.7416696071743199E-3</v>
      </c>
    </row>
    <row r="33" spans="2:16" x14ac:dyDescent="0.25">
      <c r="B33" s="42" t="s">
        <v>137</v>
      </c>
      <c r="C33" s="94">
        <v>3.3832653726985899E-2</v>
      </c>
      <c r="D33" s="94">
        <v>0</v>
      </c>
      <c r="E33" s="94">
        <v>5.653711754917181E-2</v>
      </c>
      <c r="F33" s="94">
        <v>0</v>
      </c>
      <c r="G33" s="94">
        <v>0</v>
      </c>
      <c r="H33" s="93">
        <v>8.4867814522544271E-3</v>
      </c>
      <c r="J33" s="42" t="s">
        <v>137</v>
      </c>
      <c r="K33" s="94">
        <v>7.1035332691644526E-2</v>
      </c>
      <c r="L33" s="94">
        <v>0</v>
      </c>
      <c r="M33" s="94">
        <v>5.160342726567755E-2</v>
      </c>
      <c r="N33" s="94">
        <v>0</v>
      </c>
      <c r="O33" s="94">
        <v>0</v>
      </c>
      <c r="P33" s="93">
        <v>8.914421682639272E-3</v>
      </c>
    </row>
    <row r="34" spans="2:16" x14ac:dyDescent="0.25">
      <c r="B34" s="42" t="s">
        <v>136</v>
      </c>
      <c r="C34" s="94">
        <v>0.17804634260505853</v>
      </c>
      <c r="D34" s="94">
        <v>2.2119564582397836E-2</v>
      </c>
      <c r="E34" s="94">
        <v>4.0271699746534911E-2</v>
      </c>
      <c r="F34" s="94">
        <v>4.8408292280490428E-2</v>
      </c>
      <c r="G34" s="94">
        <v>0.10405416478253672</v>
      </c>
      <c r="H34" s="93">
        <v>8.2170561256336316E-2</v>
      </c>
      <c r="J34" s="42" t="s">
        <v>136</v>
      </c>
      <c r="K34" s="94">
        <v>0.1848961194678142</v>
      </c>
      <c r="L34" s="94">
        <v>2.430425392878445E-2</v>
      </c>
      <c r="M34" s="94">
        <v>8.4867149304381079E-2</v>
      </c>
      <c r="N34" s="94">
        <v>7.2350450446732953E-2</v>
      </c>
      <c r="O34" s="94">
        <v>0.15593129734062655</v>
      </c>
      <c r="P34" s="93">
        <v>0.12495948658991721</v>
      </c>
    </row>
    <row r="36" spans="2:16" x14ac:dyDescent="0.25">
      <c r="J36" s="29"/>
      <c r="K36" s="50"/>
      <c r="L36" s="50"/>
    </row>
    <row r="37" spans="2:16" ht="15.75" x14ac:dyDescent="0.25">
      <c r="B37" s="95" t="s">
        <v>144</v>
      </c>
      <c r="C37" s="4"/>
      <c r="D37" s="4"/>
      <c r="E37" s="4"/>
      <c r="F37" s="4"/>
      <c r="G37" s="4"/>
      <c r="H37" s="4"/>
      <c r="J37" s="95" t="s">
        <v>143</v>
      </c>
      <c r="K37" s="4"/>
      <c r="L37" s="4"/>
      <c r="M37" s="4"/>
      <c r="N37" s="4"/>
      <c r="O37" s="4"/>
      <c r="P37" s="4"/>
    </row>
    <row r="38" spans="2:16" x14ac:dyDescent="0.25">
      <c r="B38" s="29"/>
      <c r="I38" s="1"/>
      <c r="J38" s="29"/>
    </row>
    <row r="39" spans="2:16" ht="30" x14ac:dyDescent="0.25">
      <c r="B39" s="42" t="s">
        <v>2</v>
      </c>
      <c r="C39" s="43" t="s">
        <v>3</v>
      </c>
      <c r="D39" s="43" t="s">
        <v>4</v>
      </c>
      <c r="E39" s="43" t="s">
        <v>26</v>
      </c>
      <c r="F39" s="44" t="s">
        <v>17</v>
      </c>
      <c r="J39" s="42" t="s">
        <v>2</v>
      </c>
      <c r="K39" s="43" t="s">
        <v>3</v>
      </c>
      <c r="L39" s="43" t="s">
        <v>4</v>
      </c>
      <c r="M39" s="43" t="s">
        <v>26</v>
      </c>
      <c r="N39" s="44" t="s">
        <v>17</v>
      </c>
    </row>
    <row r="40" spans="2:16" ht="27.75" customHeight="1" x14ac:dyDescent="0.25">
      <c r="B40" s="42" t="s">
        <v>27</v>
      </c>
      <c r="C40" s="46">
        <v>617.46414519999996</v>
      </c>
      <c r="D40" s="46">
        <v>279.20990840000002</v>
      </c>
      <c r="E40" s="46">
        <v>34.769230800000003</v>
      </c>
      <c r="F40" s="47">
        <f>SUM(A40:E40)</f>
        <v>931.44328440000004</v>
      </c>
      <c r="J40" s="42" t="s">
        <v>27</v>
      </c>
      <c r="K40" s="46">
        <v>617.46414519999996</v>
      </c>
      <c r="L40" s="46">
        <v>279.20990840000002</v>
      </c>
      <c r="M40" s="46">
        <v>34.769230800000003</v>
      </c>
      <c r="N40" s="47">
        <f>SUM(I40:M40)</f>
        <v>931.44328440000004</v>
      </c>
    </row>
    <row r="41" spans="2:16" ht="30" x14ac:dyDescent="0.25">
      <c r="B41" s="42" t="s">
        <v>142</v>
      </c>
      <c r="C41" s="46">
        <v>15837.344179999996</v>
      </c>
      <c r="D41" s="46">
        <v>12996.028668400002</v>
      </c>
      <c r="E41" s="46">
        <v>4909.2692337999997</v>
      </c>
      <c r="F41" s="47">
        <v>33742.642082200007</v>
      </c>
      <c r="J41" s="42" t="s">
        <v>141</v>
      </c>
      <c r="K41" s="46">
        <v>10685.061264799999</v>
      </c>
      <c r="L41" s="46">
        <v>8498.3233298000014</v>
      </c>
      <c r="M41" s="46">
        <v>2952.3461556000002</v>
      </c>
      <c r="N41" s="47">
        <v>22135.7307502</v>
      </c>
    </row>
    <row r="42" spans="2:16" ht="30" x14ac:dyDescent="0.25">
      <c r="B42" s="42" t="s">
        <v>140</v>
      </c>
      <c r="C42" s="94">
        <v>0.7176950776623956</v>
      </c>
      <c r="D42" s="94">
        <v>0.87240627027929629</v>
      </c>
      <c r="E42" s="94">
        <v>0.92106492298482445</v>
      </c>
      <c r="F42" s="93">
        <v>0.80921388044050024</v>
      </c>
      <c r="J42" s="42" t="s">
        <v>140</v>
      </c>
      <c r="K42" s="94">
        <v>0.66817843696796697</v>
      </c>
      <c r="L42" s="94">
        <v>0.88405892032645905</v>
      </c>
      <c r="M42" s="94">
        <v>0.9237067361823853</v>
      </c>
      <c r="N42" s="93">
        <v>0.78591715838787235</v>
      </c>
    </row>
    <row r="43" spans="2:16" x14ac:dyDescent="0.25">
      <c r="B43" s="42" t="s">
        <v>139</v>
      </c>
      <c r="C43" s="94">
        <v>1.9484717110452691E-2</v>
      </c>
      <c r="D43" s="94">
        <v>9.6795243236395906E-2</v>
      </c>
      <c r="E43" s="94">
        <v>7.5248548693038222E-2</v>
      </c>
      <c r="F43" s="93">
        <v>5.8602707002836457E-2</v>
      </c>
      <c r="J43" s="42" t="s">
        <v>139</v>
      </c>
      <c r="K43" s="94">
        <v>2.9300346793086039E-2</v>
      </c>
      <c r="L43" s="94">
        <v>3.2608428658183426E-2</v>
      </c>
      <c r="M43" s="94">
        <v>7.6293263817614726E-2</v>
      </c>
      <c r="N43" s="93">
        <v>3.6852119884362149E-2</v>
      </c>
    </row>
    <row r="44" spans="2:16" x14ac:dyDescent="0.25">
      <c r="B44" s="42" t="s">
        <v>138</v>
      </c>
      <c r="C44" s="94">
        <v>4.2866377642995925E-2</v>
      </c>
      <c r="D44" s="94">
        <v>1.5399243242153892E-2</v>
      </c>
      <c r="E44" s="94">
        <v>3.6865283221373195E-3</v>
      </c>
      <c r="F44" s="93">
        <v>2.6174939233602371E-2</v>
      </c>
      <c r="J44" s="42" t="s">
        <v>138</v>
      </c>
      <c r="K44" s="94">
        <v>5.5670658906863471E-2</v>
      </c>
      <c r="L44" s="94">
        <v>3.2608428658183426E-2</v>
      </c>
      <c r="M44" s="94">
        <v>0</v>
      </c>
      <c r="N44" s="93">
        <v>3.9307132399917614E-2</v>
      </c>
    </row>
    <row r="45" spans="2:16" x14ac:dyDescent="0.25">
      <c r="B45" s="42" t="s">
        <v>137</v>
      </c>
      <c r="C45" s="94">
        <v>5.8454151331358076E-3</v>
      </c>
      <c r="D45" s="94">
        <v>0</v>
      </c>
      <c r="E45" s="94">
        <v>0</v>
      </c>
      <c r="F45" s="93">
        <v>2.6527472591618816E-3</v>
      </c>
      <c r="J45" s="42" t="s">
        <v>137</v>
      </c>
      <c r="K45" s="94">
        <v>3.2230381472394647E-2</v>
      </c>
      <c r="L45" s="94">
        <v>0</v>
      </c>
      <c r="M45" s="94">
        <v>0</v>
      </c>
      <c r="N45" s="93">
        <v>1.5442087728539064E-2</v>
      </c>
    </row>
    <row r="46" spans="2:16" x14ac:dyDescent="0.25">
      <c r="B46" s="42" t="s">
        <v>136</v>
      </c>
      <c r="C46" s="94">
        <v>0.21410841245101991</v>
      </c>
      <c r="D46" s="94">
        <v>1.5399243242153892E-2</v>
      </c>
      <c r="E46" s="94">
        <v>0</v>
      </c>
      <c r="F46" s="93">
        <v>0.10335572606389885</v>
      </c>
      <c r="J46" s="42" t="s">
        <v>136</v>
      </c>
      <c r="K46" s="94">
        <v>0.21462017585968901</v>
      </c>
      <c r="L46" s="94">
        <v>5.0724222357174227E-2</v>
      </c>
      <c r="M46" s="94">
        <v>0</v>
      </c>
      <c r="N46" s="93">
        <v>0.12248150159930868</v>
      </c>
    </row>
  </sheetData>
  <hyperlinks>
    <hyperlink ref="M3" location="Contenidos!A1" display="Ir a contenidos" xr:uid="{6F758F87-08FB-4173-90CB-FCB65699738C}"/>
  </hyperlink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A5A78-2C7B-43F7-9C3A-FDF9DDBE173F}">
  <dimension ref="B3:M128"/>
  <sheetViews>
    <sheetView showGridLines="0" workbookViewId="0">
      <selection activeCell="M3" sqref="M3"/>
    </sheetView>
  </sheetViews>
  <sheetFormatPr baseColWidth="10" defaultRowHeight="12.75" x14ac:dyDescent="0.2"/>
  <cols>
    <col min="1" max="1" width="3.5703125" style="1" customWidth="1"/>
    <col min="2" max="2" width="32" style="1" customWidth="1"/>
    <col min="3" max="7" width="12.28515625" style="1" customWidth="1"/>
    <col min="8" max="8" width="13.85546875" style="1" customWidth="1"/>
    <col min="9" max="9" width="14.140625" style="1" bestFit="1" customWidth="1"/>
    <col min="10" max="16384" width="11.42578125" style="1"/>
  </cols>
  <sheetData>
    <row r="3" spans="2:13" ht="15" x14ac:dyDescent="0.25">
      <c r="M3" s="153" t="s">
        <v>273</v>
      </c>
    </row>
    <row r="11" spans="2:13" ht="18.75" x14ac:dyDescent="0.3">
      <c r="B11" s="96" t="s">
        <v>152</v>
      </c>
    </row>
    <row r="12" spans="2:13" ht="24" customHeight="1" x14ac:dyDescent="0.2"/>
    <row r="13" spans="2:13" ht="32.25" customHeight="1" x14ac:dyDescent="0.2">
      <c r="B13" s="171" t="s">
        <v>153</v>
      </c>
      <c r="C13" s="171"/>
      <c r="D13" s="171"/>
      <c r="E13" s="171"/>
      <c r="F13" s="171"/>
      <c r="G13" s="171"/>
      <c r="H13" s="171"/>
    </row>
    <row r="14" spans="2:13" s="8" customFormat="1" ht="25.5" x14ac:dyDescent="0.2">
      <c r="B14" s="5" t="s">
        <v>2</v>
      </c>
      <c r="C14" s="15" t="s">
        <v>3</v>
      </c>
      <c r="D14" s="15" t="s">
        <v>4</v>
      </c>
      <c r="E14" s="15" t="s">
        <v>5</v>
      </c>
      <c r="F14" s="15" t="s">
        <v>6</v>
      </c>
      <c r="G14" s="15" t="s">
        <v>7</v>
      </c>
      <c r="H14" s="16" t="s">
        <v>8</v>
      </c>
    </row>
    <row r="15" spans="2:13" x14ac:dyDescent="0.2">
      <c r="B15" s="5" t="s">
        <v>9</v>
      </c>
      <c r="C15" s="36">
        <v>1146.6127755999998</v>
      </c>
      <c r="D15" s="36">
        <v>743.07170759999985</v>
      </c>
      <c r="E15" s="36">
        <v>589.27300525999988</v>
      </c>
      <c r="F15" s="36">
        <v>558.55369365999979</v>
      </c>
      <c r="G15" s="36">
        <v>547.4888166300002</v>
      </c>
      <c r="H15" s="37">
        <f>SUM(C15:G15)</f>
        <v>3584.9999987499996</v>
      </c>
    </row>
    <row r="16" spans="2:13" x14ac:dyDescent="0.2">
      <c r="B16" s="5" t="s">
        <v>154</v>
      </c>
      <c r="C16" s="36">
        <v>21906.5019292</v>
      </c>
      <c r="D16" s="36">
        <v>28933.121243199992</v>
      </c>
      <c r="E16" s="36">
        <v>35506.133043819988</v>
      </c>
      <c r="F16" s="36">
        <v>57047.86528146499</v>
      </c>
      <c r="G16" s="36">
        <v>159652.60390152005</v>
      </c>
      <c r="H16" s="37">
        <f>SUM(C16:G16)</f>
        <v>303046.225399205</v>
      </c>
      <c r="I16" s="11"/>
    </row>
    <row r="17" spans="2:8" x14ac:dyDescent="0.2">
      <c r="B17" s="5" t="s">
        <v>155</v>
      </c>
      <c r="C17" s="36">
        <v>8062.8956908</v>
      </c>
      <c r="D17" s="36">
        <v>9092.5971319999971</v>
      </c>
      <c r="E17" s="36">
        <v>11505.867367160001</v>
      </c>
      <c r="F17" s="36">
        <v>16902.560266704997</v>
      </c>
      <c r="G17" s="36">
        <v>38868.061491375003</v>
      </c>
      <c r="H17" s="37">
        <f t="shared" ref="H17:H28" si="0">SUM(C17:G17)</f>
        <v>84431.981948040004</v>
      </c>
    </row>
    <row r="18" spans="2:8" x14ac:dyDescent="0.2">
      <c r="B18" s="5" t="s">
        <v>156</v>
      </c>
      <c r="C18" s="36">
        <v>608.4602339999999</v>
      </c>
      <c r="D18" s="36">
        <v>1010.018252</v>
      </c>
      <c r="E18" s="36">
        <v>1663.8461559999998</v>
      </c>
      <c r="F18" s="36">
        <v>2209.7972733449983</v>
      </c>
      <c r="G18" s="36">
        <v>3227.872038690005</v>
      </c>
      <c r="H18" s="37">
        <f t="shared" si="0"/>
        <v>8719.9939540350024</v>
      </c>
    </row>
    <row r="19" spans="2:8" x14ac:dyDescent="0.2">
      <c r="B19" s="5" t="s">
        <v>157</v>
      </c>
      <c r="C19" s="36">
        <v>3017.7835695999997</v>
      </c>
      <c r="D19" s="36">
        <v>2787.8604923999992</v>
      </c>
      <c r="E19" s="36">
        <v>2843.5455313199986</v>
      </c>
      <c r="F19" s="36">
        <v>5782.2761678449988</v>
      </c>
      <c r="G19" s="36">
        <v>16642.159188805028</v>
      </c>
      <c r="H19" s="37">
        <f t="shared" si="0"/>
        <v>31073.624949970024</v>
      </c>
    </row>
    <row r="20" spans="2:8" x14ac:dyDescent="0.2">
      <c r="B20" s="5" t="s">
        <v>158</v>
      </c>
      <c r="C20" s="36">
        <v>1103.3337668000004</v>
      </c>
      <c r="D20" s="36">
        <v>2831.4328540000001</v>
      </c>
      <c r="E20" s="36">
        <v>3080.6592355999996</v>
      </c>
      <c r="F20" s="36">
        <v>4234.771388404999</v>
      </c>
      <c r="G20" s="36">
        <v>11656.932833095019</v>
      </c>
      <c r="H20" s="37">
        <f t="shared" si="0"/>
        <v>22907.130077900019</v>
      </c>
    </row>
    <row r="21" spans="2:8" x14ac:dyDescent="0.2">
      <c r="B21" s="5" t="s">
        <v>159</v>
      </c>
      <c r="C21" s="36">
        <v>19813.458908000008</v>
      </c>
      <c r="D21" s="36">
        <v>26056.132977599987</v>
      </c>
      <c r="E21" s="36">
        <v>32615.423581339986</v>
      </c>
      <c r="F21" s="36">
        <v>46614.958859064973</v>
      </c>
      <c r="G21" s="36">
        <v>122663.83709424509</v>
      </c>
      <c r="H21" s="37">
        <f t="shared" si="0"/>
        <v>247763.81142025004</v>
      </c>
    </row>
    <row r="22" spans="2:8" x14ac:dyDescent="0.2">
      <c r="B22" s="5" t="s">
        <v>160</v>
      </c>
      <c r="C22" s="36">
        <v>4470.625809600002</v>
      </c>
      <c r="D22" s="36">
        <v>6802.0065167999965</v>
      </c>
      <c r="E22" s="36">
        <v>9725.2601468399971</v>
      </c>
      <c r="F22" s="36">
        <v>14190.039061544996</v>
      </c>
      <c r="G22" s="36">
        <v>44071.120295445078</v>
      </c>
      <c r="H22" s="37">
        <f t="shared" si="0"/>
        <v>79259.051830230077</v>
      </c>
    </row>
    <row r="23" spans="2:8" x14ac:dyDescent="0.2">
      <c r="B23" s="5" t="s">
        <v>161</v>
      </c>
      <c r="C23" s="36">
        <v>7022.5514912000044</v>
      </c>
      <c r="D23" s="36">
        <v>9801.3011695999976</v>
      </c>
      <c r="E23" s="36">
        <v>14402.090418619991</v>
      </c>
      <c r="F23" s="36">
        <v>22532.610478104987</v>
      </c>
      <c r="G23" s="36">
        <v>77033.445774385153</v>
      </c>
      <c r="H23" s="37">
        <f t="shared" si="0"/>
        <v>130791.99933191013</v>
      </c>
    </row>
    <row r="24" spans="2:8" x14ac:dyDescent="0.2">
      <c r="B24" s="5" t="s">
        <v>162</v>
      </c>
      <c r="C24" s="36">
        <v>4920.9608808000003</v>
      </c>
      <c r="D24" s="36">
        <v>6166.2581463999995</v>
      </c>
      <c r="E24" s="36">
        <v>10180.296240599995</v>
      </c>
      <c r="F24" s="36">
        <v>12592.948664784999</v>
      </c>
      <c r="G24" s="36">
        <v>41096.484403365044</v>
      </c>
      <c r="H24" s="37">
        <f t="shared" si="0"/>
        <v>74956.94833595003</v>
      </c>
    </row>
    <row r="25" spans="2:8" x14ac:dyDescent="0.2">
      <c r="B25" s="5" t="s">
        <v>163</v>
      </c>
      <c r="C25" s="36">
        <v>7599.7405388000052</v>
      </c>
      <c r="D25" s="36">
        <v>9022.7366340000008</v>
      </c>
      <c r="E25" s="36">
        <v>11949.870179239997</v>
      </c>
      <c r="F25" s="36">
        <v>15950.053630429993</v>
      </c>
      <c r="G25" s="36">
        <v>29916.767770740043</v>
      </c>
      <c r="H25" s="37">
        <f t="shared" si="0"/>
        <v>74439.168753210033</v>
      </c>
    </row>
    <row r="26" spans="2:8" x14ac:dyDescent="0.2">
      <c r="B26" s="5" t="s">
        <v>164</v>
      </c>
      <c r="C26" s="36">
        <v>4409.3220284000035</v>
      </c>
      <c r="D26" s="36">
        <v>7075.7144695999978</v>
      </c>
      <c r="E26" s="36">
        <v>5808.4268897199981</v>
      </c>
      <c r="F26" s="36">
        <v>9100.9472698499976</v>
      </c>
      <c r="G26" s="36">
        <v>18345.349605135019</v>
      </c>
      <c r="H26" s="37">
        <f t="shared" si="0"/>
        <v>44739.760262705022</v>
      </c>
    </row>
    <row r="27" spans="2:8" x14ac:dyDescent="0.2">
      <c r="B27" s="5" t="s">
        <v>165</v>
      </c>
      <c r="C27" s="36">
        <v>5635.9869548000024</v>
      </c>
      <c r="D27" s="36">
        <v>6637.4041707999986</v>
      </c>
      <c r="E27" s="36">
        <v>9757.1393759999992</v>
      </c>
      <c r="F27" s="36">
        <v>17301.87808282999</v>
      </c>
      <c r="G27" s="36">
        <v>53461.562487945062</v>
      </c>
      <c r="H27" s="37">
        <f t="shared" si="0"/>
        <v>92793.971072375047</v>
      </c>
    </row>
    <row r="28" spans="2:8" x14ac:dyDescent="0.2">
      <c r="B28" s="5" t="s">
        <v>166</v>
      </c>
      <c r="C28" s="36">
        <v>84.8135592</v>
      </c>
      <c r="D28" s="36">
        <v>600.71577560000003</v>
      </c>
      <c r="E28" s="36">
        <v>716.31942679999997</v>
      </c>
      <c r="F28" s="36">
        <v>1478.3710094049998</v>
      </c>
      <c r="G28" s="36">
        <v>3195.1329727150046</v>
      </c>
      <c r="H28" s="37">
        <f t="shared" si="0"/>
        <v>6075.3527437200046</v>
      </c>
    </row>
    <row r="29" spans="2:8" ht="5.25" customHeight="1" x14ac:dyDescent="0.2">
      <c r="B29" s="37"/>
      <c r="C29" s="37"/>
      <c r="D29" s="37"/>
      <c r="E29" s="37"/>
      <c r="F29" s="37"/>
      <c r="G29" s="37"/>
      <c r="H29" s="37"/>
    </row>
    <row r="30" spans="2:8" x14ac:dyDescent="0.2">
      <c r="B30" s="5" t="s">
        <v>167</v>
      </c>
      <c r="C30" s="36">
        <v>23.305823952630305</v>
      </c>
      <c r="D30" s="36">
        <v>23.009476504525708</v>
      </c>
      <c r="E30" s="36">
        <v>21.476045551240258</v>
      </c>
      <c r="F30" s="36">
        <v>20.793541036294538</v>
      </c>
      <c r="G30" s="36">
        <v>18.829932521390756</v>
      </c>
      <c r="H30" s="37"/>
    </row>
    <row r="31" spans="2:8" x14ac:dyDescent="0.2">
      <c r="B31" s="5" t="s">
        <v>168</v>
      </c>
      <c r="C31" s="36">
        <v>14.863861789751638</v>
      </c>
      <c r="D31" s="36">
        <v>14.815179249330365</v>
      </c>
      <c r="E31" s="36">
        <v>14.438104615119933</v>
      </c>
      <c r="F31" s="36">
        <v>14.79378552850685</v>
      </c>
      <c r="G31" s="36">
        <v>14.450034662878595</v>
      </c>
      <c r="H31" s="37"/>
    </row>
    <row r="32" spans="2:8" ht="5.25" customHeight="1" x14ac:dyDescent="0.2">
      <c r="B32" s="37"/>
      <c r="C32" s="37"/>
      <c r="D32" s="37"/>
      <c r="E32" s="37"/>
      <c r="F32" s="37"/>
      <c r="G32" s="37"/>
      <c r="H32" s="37"/>
    </row>
    <row r="33" spans="2:9" ht="25.5" x14ac:dyDescent="0.2">
      <c r="B33" s="5" t="s">
        <v>169</v>
      </c>
      <c r="C33" s="97">
        <v>9.862505285694638E-2</v>
      </c>
      <c r="D33" s="97">
        <v>0.14006835859242184</v>
      </c>
      <c r="E33" s="97">
        <v>0.23129096565328719</v>
      </c>
      <c r="F33" s="97">
        <v>0.46707602314023161</v>
      </c>
      <c r="G33" s="97">
        <v>0.7051744002579593</v>
      </c>
      <c r="H33" s="98">
        <v>0.27905752820887658</v>
      </c>
    </row>
    <row r="34" spans="2:9" ht="25.5" x14ac:dyDescent="0.2">
      <c r="B34" s="5" t="s">
        <v>170</v>
      </c>
      <c r="C34" s="97">
        <v>7.3968789642709767E-2</v>
      </c>
      <c r="D34" s="97">
        <v>0.35622947138567662</v>
      </c>
      <c r="E34" s="97">
        <v>0.58729780351520189</v>
      </c>
      <c r="F34" s="97">
        <v>0.81702308945393498</v>
      </c>
      <c r="G34" s="97">
        <v>0.91913663863947126</v>
      </c>
      <c r="H34" s="98">
        <v>0.46169167031160813</v>
      </c>
    </row>
    <row r="35" spans="2:9" ht="25.5" x14ac:dyDescent="0.2">
      <c r="B35" s="5" t="s">
        <v>171</v>
      </c>
      <c r="C35" s="97">
        <v>0</v>
      </c>
      <c r="D35" s="97">
        <v>6.3975604391588892E-2</v>
      </c>
      <c r="E35" s="97">
        <v>4.0336534319118371E-2</v>
      </c>
      <c r="F35" s="97">
        <v>0.23614705486181964</v>
      </c>
      <c r="G35" s="97">
        <v>0.48093147862953439</v>
      </c>
      <c r="H35" s="98">
        <v>0.1301291794749404</v>
      </c>
    </row>
    <row r="36" spans="2:9" ht="25.5" x14ac:dyDescent="0.2">
      <c r="B36" s="5" t="s">
        <v>172</v>
      </c>
      <c r="C36" s="97">
        <v>0</v>
      </c>
      <c r="D36" s="97">
        <v>3.804637710041648E-2</v>
      </c>
      <c r="E36" s="97">
        <v>0.16134613727647346</v>
      </c>
      <c r="F36" s="97">
        <v>0.4674275673914447</v>
      </c>
      <c r="G36" s="97">
        <v>0.61685760264257128</v>
      </c>
      <c r="H36" s="98">
        <v>0.20143769680245388</v>
      </c>
    </row>
    <row r="37" spans="2:9" ht="25.5" x14ac:dyDescent="0.2">
      <c r="B37" s="5" t="s">
        <v>173</v>
      </c>
      <c r="C37" s="97">
        <v>0.83133246609885414</v>
      </c>
      <c r="D37" s="97">
        <v>0.78383888720674522</v>
      </c>
      <c r="E37" s="97">
        <v>0.82931700942991204</v>
      </c>
      <c r="F37" s="97">
        <v>0.66891018412534109</v>
      </c>
      <c r="G37" s="97">
        <v>0.70371428635112099</v>
      </c>
      <c r="H37" s="98">
        <v>0.77636178805591438</v>
      </c>
    </row>
    <row r="38" spans="2:9" ht="25.5" x14ac:dyDescent="0.2">
      <c r="B38" s="5" t="s">
        <v>174</v>
      </c>
      <c r="C38" s="97">
        <v>0.39450021142778546</v>
      </c>
      <c r="D38" s="97">
        <v>0.72457609258059708</v>
      </c>
      <c r="E38" s="97">
        <v>0.75034094708769372</v>
      </c>
      <c r="F38" s="97">
        <v>0.74169384150948958</v>
      </c>
      <c r="G38" s="97">
        <v>0.81114094358775224</v>
      </c>
      <c r="H38" s="98">
        <v>0.63912777476259686</v>
      </c>
    </row>
    <row r="39" spans="2:9" ht="25.5" x14ac:dyDescent="0.2">
      <c r="B39" s="5" t="s">
        <v>175</v>
      </c>
      <c r="C39" s="99">
        <v>0.12328131607118294</v>
      </c>
      <c r="D39" s="97">
        <v>0.28013671718484362</v>
      </c>
      <c r="E39" s="97">
        <v>0.39358819686244928</v>
      </c>
      <c r="F39" s="97">
        <v>0.33323169829989302</v>
      </c>
      <c r="G39" s="97">
        <v>0.16061646881899333</v>
      </c>
      <c r="H39" s="98">
        <v>0.23863654590607969</v>
      </c>
    </row>
    <row r="40" spans="2:9" ht="6" customHeight="1" thickBot="1" x14ac:dyDescent="0.25">
      <c r="B40" s="100"/>
      <c r="C40" s="85"/>
      <c r="D40" s="85"/>
      <c r="E40" s="85"/>
      <c r="F40" s="85"/>
      <c r="G40" s="85"/>
      <c r="H40" s="101"/>
    </row>
    <row r="41" spans="2:9" ht="21.75" customHeight="1" x14ac:dyDescent="0.2">
      <c r="B41" s="102" t="s">
        <v>176</v>
      </c>
      <c r="C41" s="103"/>
      <c r="D41" s="103"/>
      <c r="E41" s="103"/>
      <c r="F41" s="103"/>
      <c r="G41" s="103"/>
      <c r="H41" s="104"/>
      <c r="I41" s="11"/>
    </row>
    <row r="42" spans="2:9" x14ac:dyDescent="0.2">
      <c r="B42" s="5" t="s">
        <v>177</v>
      </c>
      <c r="C42" s="97">
        <v>0.29587515857083907</v>
      </c>
      <c r="D42" s="97">
        <v>7.1379944435392209E-2</v>
      </c>
      <c r="E42" s="97">
        <v>0.11138003469586957</v>
      </c>
      <c r="F42" s="97">
        <v>2.765601337049441E-2</v>
      </c>
      <c r="G42" s="97">
        <v>2.8214947868861279E-2</v>
      </c>
      <c r="H42" s="98">
        <v>0.13651852192793748</v>
      </c>
    </row>
    <row r="43" spans="2:9" x14ac:dyDescent="0.2">
      <c r="B43" s="5" t="s">
        <v>178</v>
      </c>
      <c r="C43" s="97">
        <v>0.70325270741733048</v>
      </c>
      <c r="D43" s="97">
        <v>0.82053949916798041</v>
      </c>
      <c r="E43" s="97">
        <v>0.60115113456956437</v>
      </c>
      <c r="F43" s="97">
        <v>0.46886636131425274</v>
      </c>
      <c r="G43" s="97">
        <v>0.31704728593078724</v>
      </c>
      <c r="H43" s="98">
        <v>0.61537507815373826</v>
      </c>
    </row>
    <row r="44" spans="2:9" x14ac:dyDescent="0.2">
      <c r="B44" s="5" t="s">
        <v>179</v>
      </c>
      <c r="C44" s="97">
        <v>8.7213401183038411E-4</v>
      </c>
      <c r="D44" s="97">
        <v>3.8046377100416473E-2</v>
      </c>
      <c r="E44" s="97">
        <v>0.13405683821012634</v>
      </c>
      <c r="F44" s="97">
        <v>6.3984894452698518E-2</v>
      </c>
      <c r="G44" s="97">
        <v>8.1864087025342314E-2</v>
      </c>
      <c r="H44" s="98">
        <v>5.2127771711583532E-2</v>
      </c>
    </row>
    <row r="45" spans="2:9" x14ac:dyDescent="0.2">
      <c r="B45" s="105" t="s">
        <v>180</v>
      </c>
      <c r="C45" s="97">
        <v>0</v>
      </c>
      <c r="D45" s="97">
        <v>7.0034179296210919E-2</v>
      </c>
      <c r="E45" s="97">
        <v>0.15341199252443979</v>
      </c>
      <c r="F45" s="97">
        <v>0.4394927308625543</v>
      </c>
      <c r="G45" s="97">
        <v>0.57287367917500909</v>
      </c>
      <c r="H45" s="98">
        <v>0.1959760361882294</v>
      </c>
    </row>
    <row r="46" spans="2:9" ht="6" customHeight="1" thickBot="1" x14ac:dyDescent="0.25">
      <c r="B46" s="100"/>
      <c r="C46" s="85"/>
      <c r="D46" s="85"/>
      <c r="E46" s="85"/>
      <c r="F46" s="85"/>
      <c r="G46" s="85"/>
      <c r="H46" s="101"/>
    </row>
    <row r="47" spans="2:9" ht="21.75" customHeight="1" x14ac:dyDescent="0.2">
      <c r="B47" s="102" t="s">
        <v>181</v>
      </c>
      <c r="C47" s="103"/>
      <c r="D47" s="103"/>
      <c r="E47" s="103"/>
      <c r="F47" s="103"/>
      <c r="G47" s="103"/>
      <c r="H47" s="104"/>
      <c r="I47" s="11"/>
    </row>
    <row r="48" spans="2:9" x14ac:dyDescent="0.2">
      <c r="B48" s="5" t="s">
        <v>182</v>
      </c>
      <c r="C48" s="97">
        <v>0.76041785104282422</v>
      </c>
      <c r="D48" s="97">
        <v>0.61784130132315107</v>
      </c>
      <c r="E48" s="97">
        <v>0.51958954658869316</v>
      </c>
      <c r="F48" s="97">
        <v>0.2204657623926812</v>
      </c>
      <c r="G48" s="97">
        <v>6.6820107221885833E-2</v>
      </c>
      <c r="H48" s="98">
        <v>0.50123027480796034</v>
      </c>
    </row>
    <row r="49" spans="2:9" x14ac:dyDescent="0.2">
      <c r="B49" s="5" t="s">
        <v>183</v>
      </c>
      <c r="C49" s="97">
        <v>0.14793757928541953</v>
      </c>
      <c r="D49" s="97">
        <v>0.21616111279325476</v>
      </c>
      <c r="E49" s="97">
        <v>0.15486373142060941</v>
      </c>
      <c r="F49" s="97">
        <v>0.28301186292257163</v>
      </c>
      <c r="G49" s="97">
        <v>0.30832751645789513</v>
      </c>
      <c r="H49" s="98">
        <v>0.20875607553303904</v>
      </c>
    </row>
    <row r="50" spans="2:9" x14ac:dyDescent="0.2">
      <c r="B50" s="5" t="s">
        <v>184</v>
      </c>
      <c r="C50" s="97">
        <v>9.1644569671756215E-2</v>
      </c>
      <c r="D50" s="97">
        <v>0.16599758588359426</v>
      </c>
      <c r="E50" s="97">
        <v>0.3255467219906974</v>
      </c>
      <c r="F50" s="97">
        <v>0.49652237468474714</v>
      </c>
      <c r="G50" s="97">
        <v>0.62485237632021895</v>
      </c>
      <c r="H50" s="98">
        <v>0.29001364965900062</v>
      </c>
    </row>
    <row r="51" spans="2:9" x14ac:dyDescent="0.2">
      <c r="B51" s="34"/>
      <c r="C51" s="38"/>
      <c r="D51" s="38"/>
      <c r="E51" s="38"/>
      <c r="F51" s="38"/>
      <c r="G51" s="38"/>
      <c r="H51" s="38"/>
      <c r="I51" s="38"/>
    </row>
    <row r="52" spans="2:9" x14ac:dyDescent="0.2">
      <c r="C52" s="11"/>
      <c r="D52" s="11"/>
      <c r="E52" s="11"/>
      <c r="F52" s="11"/>
      <c r="G52" s="11"/>
      <c r="H52" s="11"/>
    </row>
    <row r="53" spans="2:9" ht="33" customHeight="1" x14ac:dyDescent="0.2">
      <c r="B53" s="171" t="s">
        <v>185</v>
      </c>
      <c r="C53" s="171"/>
      <c r="D53" s="171"/>
      <c r="E53" s="171"/>
      <c r="F53" s="171"/>
      <c r="G53" s="171"/>
      <c r="H53" s="171"/>
    </row>
    <row r="54" spans="2:9" ht="25.5" x14ac:dyDescent="0.2">
      <c r="B54" s="5" t="s">
        <v>2</v>
      </c>
      <c r="C54" s="15" t="s">
        <v>3</v>
      </c>
      <c r="D54" s="15" t="s">
        <v>4</v>
      </c>
      <c r="E54" s="15" t="s">
        <v>5</v>
      </c>
      <c r="F54" s="15" t="s">
        <v>6</v>
      </c>
      <c r="G54" s="15" t="s">
        <v>7</v>
      </c>
      <c r="H54" s="16" t="s">
        <v>17</v>
      </c>
    </row>
    <row r="55" spans="2:9" x14ac:dyDescent="0.2">
      <c r="B55" s="5" t="s">
        <v>18</v>
      </c>
      <c r="C55" s="36">
        <v>529.14863039999989</v>
      </c>
      <c r="D55" s="36">
        <v>463.86179919999989</v>
      </c>
      <c r="E55" s="36">
        <v>564.50377445999993</v>
      </c>
      <c r="F55" s="36">
        <v>555.55369365999979</v>
      </c>
      <c r="G55" s="36">
        <v>540.4888166300002</v>
      </c>
      <c r="H55" s="37">
        <f>SUM(C55:G55)</f>
        <v>2653.5567143499998</v>
      </c>
    </row>
    <row r="56" spans="2:9" x14ac:dyDescent="0.2">
      <c r="B56" s="5" t="s">
        <v>154</v>
      </c>
      <c r="C56" s="36">
        <v>10710.576259200001</v>
      </c>
      <c r="D56" s="36">
        <v>19002.657108799991</v>
      </c>
      <c r="E56" s="36">
        <v>33497.056118219989</v>
      </c>
      <c r="F56" s="36">
        <v>56801.86528146499</v>
      </c>
      <c r="G56" s="36">
        <v>157952.60390152002</v>
      </c>
      <c r="H56" s="37">
        <f>SUM(C56:G56)</f>
        <v>277964.75866920501</v>
      </c>
      <c r="I56" s="11"/>
    </row>
    <row r="57" spans="2:9" x14ac:dyDescent="0.2">
      <c r="B57" s="5" t="s">
        <v>155</v>
      </c>
      <c r="C57" s="36">
        <v>4168.6805703999999</v>
      </c>
      <c r="D57" s="36">
        <v>6730.3103023999975</v>
      </c>
      <c r="E57" s="36">
        <v>11081.790443560001</v>
      </c>
      <c r="F57" s="36">
        <v>16830.560266704997</v>
      </c>
      <c r="G57" s="36">
        <v>38459.061491375003</v>
      </c>
      <c r="H57" s="37">
        <f t="shared" ref="H57:H68" si="1">SUM(C57:G57)</f>
        <v>77270.403074439993</v>
      </c>
    </row>
    <row r="58" spans="2:9" x14ac:dyDescent="0.2">
      <c r="B58" s="5" t="s">
        <v>156</v>
      </c>
      <c r="C58" s="36">
        <v>184</v>
      </c>
      <c r="D58" s="36">
        <v>642</v>
      </c>
      <c r="E58" s="36">
        <v>1664</v>
      </c>
      <c r="F58" s="36">
        <v>2210</v>
      </c>
      <c r="G58" s="36">
        <v>3185</v>
      </c>
      <c r="H58" s="37">
        <f t="shared" si="1"/>
        <v>7885</v>
      </c>
    </row>
    <row r="59" spans="2:9" x14ac:dyDescent="0.2">
      <c r="B59" s="5" t="s">
        <v>157</v>
      </c>
      <c r="C59" s="36">
        <v>1509</v>
      </c>
      <c r="D59" s="36">
        <v>1657</v>
      </c>
      <c r="E59" s="36">
        <v>2829</v>
      </c>
      <c r="F59" s="36">
        <v>5726</v>
      </c>
      <c r="G59" s="36">
        <v>16383</v>
      </c>
      <c r="H59" s="37">
        <f t="shared" si="1"/>
        <v>28104</v>
      </c>
    </row>
    <row r="60" spans="2:9" x14ac:dyDescent="0.2">
      <c r="B60" s="5" t="s">
        <v>158</v>
      </c>
      <c r="C60" s="36">
        <v>410.05997359999998</v>
      </c>
      <c r="D60" s="36">
        <v>2048.8435460000001</v>
      </c>
      <c r="E60" s="36">
        <v>2883.5053891999992</v>
      </c>
      <c r="F60" s="36">
        <v>4213.7713884049963</v>
      </c>
      <c r="G60" s="36">
        <v>11558.932833095016</v>
      </c>
      <c r="H60" s="37">
        <f t="shared" si="1"/>
        <v>21115.113130300011</v>
      </c>
    </row>
    <row r="61" spans="2:9" x14ac:dyDescent="0.2">
      <c r="B61" s="5" t="s">
        <v>159</v>
      </c>
      <c r="C61" s="36">
        <v>9646.8187651999979</v>
      </c>
      <c r="D61" s="36">
        <v>17047.631033199996</v>
      </c>
      <c r="E61" s="36">
        <v>31309.423579739989</v>
      </c>
      <c r="F61" s="36">
        <v>46434.95885906498</v>
      </c>
      <c r="G61" s="36">
        <v>121460.83709424511</v>
      </c>
      <c r="H61" s="37">
        <f t="shared" si="1"/>
        <v>225899.66933145007</v>
      </c>
    </row>
    <row r="62" spans="2:9" x14ac:dyDescent="0.2">
      <c r="B62" s="5" t="s">
        <v>160</v>
      </c>
      <c r="C62" s="36">
        <v>2075.3194239999998</v>
      </c>
      <c r="D62" s="36">
        <v>4053.9269887999994</v>
      </c>
      <c r="E62" s="36">
        <v>9386.2601464399977</v>
      </c>
      <c r="F62" s="36">
        <v>14109.039061544992</v>
      </c>
      <c r="G62" s="36">
        <v>43755.120295445035</v>
      </c>
      <c r="H62" s="37">
        <f t="shared" si="1"/>
        <v>73379.66591623002</v>
      </c>
    </row>
    <row r="63" spans="2:9" x14ac:dyDescent="0.2">
      <c r="B63" s="5" t="s">
        <v>165</v>
      </c>
      <c r="C63" s="36">
        <v>2737.5606223999994</v>
      </c>
      <c r="D63" s="36">
        <v>4239.5788795999997</v>
      </c>
      <c r="E63" s="36">
        <v>9738.1393759999992</v>
      </c>
      <c r="F63" s="36">
        <v>17229.878082829993</v>
      </c>
      <c r="G63" s="36">
        <v>53016.562487945062</v>
      </c>
      <c r="H63" s="37">
        <f t="shared" si="1"/>
        <v>86961.719448775053</v>
      </c>
    </row>
    <row r="64" spans="2:9" x14ac:dyDescent="0.2">
      <c r="B64" s="5" t="s">
        <v>161</v>
      </c>
      <c r="C64" s="36">
        <v>3403.8396320000002</v>
      </c>
      <c r="D64" s="36">
        <v>5847.0704044000004</v>
      </c>
      <c r="E64" s="36">
        <v>13829.167341019995</v>
      </c>
      <c r="F64" s="36">
        <v>22405.610478105002</v>
      </c>
      <c r="G64" s="36">
        <v>76428.445774385124</v>
      </c>
      <c r="H64" s="37">
        <f t="shared" si="1"/>
        <v>121914.13362991012</v>
      </c>
    </row>
    <row r="65" spans="2:8" x14ac:dyDescent="0.2">
      <c r="B65" s="5" t="s">
        <v>162</v>
      </c>
      <c r="C65" s="36">
        <v>2489.6388503999988</v>
      </c>
      <c r="D65" s="36">
        <v>4177.2750984000004</v>
      </c>
      <c r="E65" s="36">
        <v>9757.2193169999991</v>
      </c>
      <c r="F65" s="36">
        <v>12543.948664784994</v>
      </c>
      <c r="G65" s="36">
        <v>40700.484403365044</v>
      </c>
      <c r="H65" s="37">
        <f t="shared" si="1"/>
        <v>69668.566333950032</v>
      </c>
    </row>
    <row r="66" spans="2:8" x14ac:dyDescent="0.2">
      <c r="B66" s="5" t="s">
        <v>163</v>
      </c>
      <c r="C66" s="36">
        <v>3285.2359808000001</v>
      </c>
      <c r="D66" s="36">
        <v>5849.5893100000003</v>
      </c>
      <c r="E66" s="36">
        <v>11545.56248644</v>
      </c>
      <c r="F66" s="36">
        <v>15888.053630429997</v>
      </c>
      <c r="G66" s="36">
        <v>29672.767770740058</v>
      </c>
      <c r="H66" s="37">
        <f t="shared" si="1"/>
        <v>66241.209178410063</v>
      </c>
    </row>
    <row r="67" spans="2:8" x14ac:dyDescent="0.2">
      <c r="B67" s="5" t="s">
        <v>164</v>
      </c>
      <c r="C67" s="36">
        <v>2402.067794</v>
      </c>
      <c r="D67" s="36">
        <v>4435.494134399999</v>
      </c>
      <c r="E67" s="36">
        <v>5563.7345817199966</v>
      </c>
      <c r="F67" s="36">
        <v>9077.9472698499958</v>
      </c>
      <c r="G67" s="36">
        <v>18071.349605135019</v>
      </c>
      <c r="H67" s="37">
        <f t="shared" si="1"/>
        <v>39550.593385105007</v>
      </c>
    </row>
    <row r="68" spans="2:8" x14ac:dyDescent="0.2">
      <c r="B68" s="5" t="s">
        <v>166</v>
      </c>
      <c r="C68" s="36">
        <v>84.8135592</v>
      </c>
      <c r="D68" s="36">
        <v>346.27509800000001</v>
      </c>
      <c r="E68" s="36">
        <v>716.31942679999997</v>
      </c>
      <c r="F68" s="36">
        <v>1458.3710094049995</v>
      </c>
      <c r="G68" s="36">
        <v>3133.132972715001</v>
      </c>
      <c r="H68" s="37">
        <f t="shared" si="1"/>
        <v>5738.9120661200004</v>
      </c>
    </row>
    <row r="69" spans="2:8" ht="5.25" customHeight="1" x14ac:dyDescent="0.2">
      <c r="B69" s="37"/>
      <c r="C69" s="37"/>
      <c r="D69" s="37"/>
      <c r="E69" s="37"/>
      <c r="F69" s="37"/>
      <c r="G69" s="37"/>
      <c r="H69" s="37"/>
    </row>
    <row r="70" spans="2:8" x14ac:dyDescent="0.2">
      <c r="B70" s="5" t="s">
        <v>167</v>
      </c>
      <c r="C70" s="36">
        <v>22.979694819597515</v>
      </c>
      <c r="D70" s="36">
        <v>22.918081862172023</v>
      </c>
      <c r="E70" s="36">
        <v>21.368842706887435</v>
      </c>
      <c r="F70" s="36">
        <v>20.812862376520908</v>
      </c>
      <c r="G70" s="36">
        <v>18.818357224139802</v>
      </c>
      <c r="H70" s="37"/>
    </row>
    <row r="71" spans="2:8" x14ac:dyDescent="0.2">
      <c r="B71" s="5" t="s">
        <v>168</v>
      </c>
      <c r="C71" s="36">
        <v>14.775401187545055</v>
      </c>
      <c r="D71" s="36">
        <v>15.35170413489829</v>
      </c>
      <c r="E71" s="36">
        <v>14.374886353545536</v>
      </c>
      <c r="F71" s="36">
        <v>14.794495343347361</v>
      </c>
      <c r="G71" s="36">
        <v>14.460038850833948</v>
      </c>
      <c r="H71" s="37"/>
    </row>
    <row r="72" spans="2:8" ht="5.25" customHeight="1" x14ac:dyDescent="0.2">
      <c r="B72" s="37"/>
      <c r="C72" s="37"/>
      <c r="D72" s="37"/>
      <c r="E72" s="37"/>
      <c r="F72" s="37"/>
      <c r="G72" s="37"/>
      <c r="H72" s="37"/>
    </row>
    <row r="73" spans="2:8" ht="25.5" x14ac:dyDescent="0.2">
      <c r="B73" s="5" t="s">
        <v>169</v>
      </c>
      <c r="C73" s="97">
        <v>5.3427685107356196E-2</v>
      </c>
      <c r="D73" s="97">
        <v>0.17313692082104962</v>
      </c>
      <c r="E73" s="97">
        <v>0.23966805633748109</v>
      </c>
      <c r="F73" s="97">
        <v>0.46599823005306024</v>
      </c>
      <c r="G73" s="97">
        <v>0.70505639744970139</v>
      </c>
      <c r="H73" s="98">
        <v>0.33307690146600105</v>
      </c>
    </row>
    <row r="74" spans="2:8" ht="25.5" x14ac:dyDescent="0.2">
      <c r="B74" s="5" t="s">
        <v>170</v>
      </c>
      <c r="C74" s="97">
        <v>0</v>
      </c>
      <c r="D74" s="97">
        <v>0.39751589442806612</v>
      </c>
      <c r="E74" s="97">
        <v>0.61129572072409921</v>
      </c>
      <c r="F74" s="97">
        <v>0.81603501082552765</v>
      </c>
      <c r="G74" s="97">
        <v>0.91808935789635981</v>
      </c>
      <c r="H74" s="98">
        <v>0.55738001252869307</v>
      </c>
    </row>
    <row r="75" spans="2:8" ht="25.5" x14ac:dyDescent="0.2">
      <c r="B75" s="5" t="s">
        <v>171</v>
      </c>
      <c r="C75" s="97">
        <v>0</v>
      </c>
      <c r="D75" s="97">
        <v>0.1024841055719339</v>
      </c>
      <c r="E75" s="97">
        <v>4.2106416069117462E-2</v>
      </c>
      <c r="F75" s="97">
        <v>0.23742225323178856</v>
      </c>
      <c r="G75" s="97">
        <v>0.47975942912526698</v>
      </c>
      <c r="H75" s="98">
        <v>0.17429931146894456</v>
      </c>
    </row>
    <row r="76" spans="2:8" ht="25.5" x14ac:dyDescent="0.2">
      <c r="B76" s="5" t="s">
        <v>172</v>
      </c>
      <c r="C76" s="97">
        <v>0</v>
      </c>
      <c r="D76" s="97">
        <v>0</v>
      </c>
      <c r="E76" s="97">
        <v>0.16842566427646982</v>
      </c>
      <c r="F76" s="97">
        <v>0.46455166661703012</v>
      </c>
      <c r="G76" s="97">
        <v>0.61374561081267642</v>
      </c>
      <c r="H76" s="98">
        <v>0.25809998809570006</v>
      </c>
    </row>
    <row r="77" spans="2:8" ht="25.5" x14ac:dyDescent="0.2">
      <c r="B77" s="5" t="s">
        <v>173</v>
      </c>
      <c r="C77" s="97">
        <v>0.83971694467793145</v>
      </c>
      <c r="D77" s="97">
        <v>0.77562102639298347</v>
      </c>
      <c r="E77" s="97">
        <v>0.82182780106968634</v>
      </c>
      <c r="F77" s="97">
        <v>0.6689222991602205</v>
      </c>
      <c r="G77" s="97">
        <v>0.7054275503002837</v>
      </c>
      <c r="H77" s="98">
        <v>0.76159626688251802</v>
      </c>
    </row>
    <row r="78" spans="2:8" ht="25.5" x14ac:dyDescent="0.2">
      <c r="B78" s="5" t="s">
        <v>174</v>
      </c>
      <c r="C78" s="97">
        <v>0.32056611064413715</v>
      </c>
      <c r="D78" s="97">
        <v>0.68284230205262386</v>
      </c>
      <c r="E78" s="97">
        <v>0.73938643627187206</v>
      </c>
      <c r="F78" s="97">
        <v>0.74209898961145893</v>
      </c>
      <c r="G78" s="97">
        <v>0.81054516179731007</v>
      </c>
      <c r="H78" s="98">
        <v>0.66104652364842342</v>
      </c>
    </row>
    <row r="79" spans="2:8" ht="25.5" x14ac:dyDescent="0.2">
      <c r="B79" s="5" t="s">
        <v>175</v>
      </c>
      <c r="C79" s="97">
        <v>0.21371074042942478</v>
      </c>
      <c r="D79" s="97">
        <v>0.38781051319649174</v>
      </c>
      <c r="E79" s="97">
        <v>0.41085801387575016</v>
      </c>
      <c r="F79" s="97">
        <v>0.33503115550143492</v>
      </c>
      <c r="G79" s="97">
        <v>0.16269665114125334</v>
      </c>
      <c r="H79" s="98">
        <v>0.30109386381466924</v>
      </c>
    </row>
    <row r="80" spans="2:8" ht="6" customHeight="1" thickBot="1" x14ac:dyDescent="0.25">
      <c r="B80" s="100"/>
      <c r="C80" s="85"/>
      <c r="D80" s="85"/>
      <c r="E80" s="85"/>
      <c r="F80" s="85"/>
      <c r="G80" s="85"/>
      <c r="H80" s="101"/>
    </row>
    <row r="81" spans="2:9" ht="21.75" customHeight="1" x14ac:dyDescent="0.2">
      <c r="B81" s="102" t="s">
        <v>176</v>
      </c>
      <c r="C81" s="103"/>
      <c r="D81" s="103"/>
      <c r="E81" s="103"/>
      <c r="F81" s="103"/>
      <c r="G81" s="103"/>
      <c r="H81" s="104"/>
      <c r="I81" s="11"/>
    </row>
    <row r="82" spans="2:9" x14ac:dyDescent="0.2">
      <c r="B82" s="5" t="s">
        <v>177</v>
      </c>
      <c r="C82" s="97">
        <v>0.16028305532206857</v>
      </c>
      <c r="D82" s="97">
        <v>0</v>
      </c>
      <c r="E82" s="97">
        <v>7.2524679031155795E-2</v>
      </c>
      <c r="F82" s="97">
        <v>2.7805356343204912E-2</v>
      </c>
      <c r="G82" s="97">
        <v>2.8580366410383543E-2</v>
      </c>
      <c r="H82" s="98">
        <v>5.8916734677957258E-2</v>
      </c>
    </row>
    <row r="83" spans="2:9" x14ac:dyDescent="0.2">
      <c r="B83" s="5" t="s">
        <v>178</v>
      </c>
      <c r="C83" s="97">
        <v>0.837827116484964</v>
      </c>
      <c r="D83" s="97">
        <v>0.82686307917895041</v>
      </c>
      <c r="E83" s="97">
        <v>0.62683850993829815</v>
      </c>
      <c r="F83" s="97">
        <v>0.46779823608562204</v>
      </c>
      <c r="G83" s="97">
        <v>0.31745308711439557</v>
      </c>
      <c r="H83" s="98">
        <v>0.60744283439037272</v>
      </c>
    </row>
    <row r="84" spans="2:9" x14ac:dyDescent="0.2">
      <c r="B84" s="5" t="s">
        <v>179</v>
      </c>
      <c r="C84" s="97">
        <v>1.889828192967388E-3</v>
      </c>
      <c r="D84" s="97">
        <v>6.0947434017541324E-2</v>
      </c>
      <c r="E84" s="97">
        <v>0.14019753109700933</v>
      </c>
      <c r="F84" s="97">
        <v>6.253040800815976E-2</v>
      </c>
      <c r="G84" s="97">
        <v>7.7373797279932072E-2</v>
      </c>
      <c r="H84" s="98">
        <v>6.9076093576441247E-2</v>
      </c>
    </row>
    <row r="85" spans="2:9" x14ac:dyDescent="0.2">
      <c r="B85" s="105" t="s">
        <v>180</v>
      </c>
      <c r="C85" s="97">
        <v>0</v>
      </c>
      <c r="D85" s="97">
        <v>0.11218948680350828</v>
      </c>
      <c r="E85" s="97">
        <v>0.16043927993353677</v>
      </c>
      <c r="F85" s="97">
        <v>0.44186599956301337</v>
      </c>
      <c r="G85" s="97">
        <v>0.5765927491952888</v>
      </c>
      <c r="H85" s="98">
        <v>0.26465209709006932</v>
      </c>
    </row>
    <row r="86" spans="2:9" ht="6" customHeight="1" thickBot="1" x14ac:dyDescent="0.25">
      <c r="B86" s="100"/>
      <c r="C86" s="85"/>
      <c r="D86" s="85"/>
      <c r="E86" s="85"/>
      <c r="F86" s="85"/>
      <c r="G86" s="85"/>
      <c r="H86" s="101"/>
    </row>
    <row r="87" spans="2:9" ht="21.75" customHeight="1" x14ac:dyDescent="0.2">
      <c r="B87" s="102" t="s">
        <v>181</v>
      </c>
      <c r="C87" s="103"/>
      <c r="D87" s="103"/>
      <c r="E87" s="103"/>
      <c r="F87" s="103"/>
      <c r="G87" s="103"/>
      <c r="H87" s="104"/>
      <c r="I87" s="11"/>
    </row>
    <row r="88" spans="2:9" x14ac:dyDescent="0.2">
      <c r="B88" s="5" t="s">
        <v>182</v>
      </c>
      <c r="C88" s="97">
        <v>0.58770453618091789</v>
      </c>
      <c r="D88" s="97">
        <v>0.56094743401754132</v>
      </c>
      <c r="E88" s="97">
        <v>0.50028162006560917</v>
      </c>
      <c r="F88" s="97">
        <v>0.22165628149952168</v>
      </c>
      <c r="G88" s="97">
        <v>6.7685510420178827E-2</v>
      </c>
      <c r="H88" s="98">
        <v>0.38187283545896145</v>
      </c>
    </row>
    <row r="89" spans="2:9" x14ac:dyDescent="0.2">
      <c r="B89" s="5" t="s">
        <v>183</v>
      </c>
      <c r="C89" s="97">
        <v>0.32056611064413709</v>
      </c>
      <c r="D89" s="97">
        <v>0.2853264076245578</v>
      </c>
      <c r="E89" s="97">
        <v>0.16165882417224892</v>
      </c>
      <c r="F89" s="97">
        <v>0.28454013210421325</v>
      </c>
      <c r="G89" s="97">
        <v>0.30862038582047002</v>
      </c>
      <c r="H89" s="98">
        <v>0.27062521039837895</v>
      </c>
    </row>
    <row r="90" spans="2:9" x14ac:dyDescent="0.2">
      <c r="B90" s="5" t="s">
        <v>184</v>
      </c>
      <c r="C90" s="97">
        <v>9.1729353174944919E-2</v>
      </c>
      <c r="D90" s="97">
        <v>0.15372615835790082</v>
      </c>
      <c r="E90" s="97">
        <v>0.33805955576214203</v>
      </c>
      <c r="F90" s="97">
        <v>0.49380358639626509</v>
      </c>
      <c r="G90" s="97">
        <v>0.62369410375935108</v>
      </c>
      <c r="H90" s="98">
        <v>0.34750195414265966</v>
      </c>
    </row>
    <row r="91" spans="2:9" x14ac:dyDescent="0.2">
      <c r="C91" s="106"/>
      <c r="D91" s="106"/>
      <c r="E91" s="106"/>
      <c r="F91" s="106"/>
      <c r="G91" s="106"/>
    </row>
    <row r="92" spans="2:9" ht="32.25" customHeight="1" x14ac:dyDescent="0.2">
      <c r="B92" s="172" t="s">
        <v>186</v>
      </c>
      <c r="C92" s="172"/>
      <c r="D92" s="172"/>
      <c r="E92" s="172"/>
      <c r="F92" s="172"/>
      <c r="G92" s="171"/>
      <c r="H92" s="171"/>
    </row>
    <row r="93" spans="2:9" ht="25.5" x14ac:dyDescent="0.2">
      <c r="B93" s="5" t="s">
        <v>2</v>
      </c>
      <c r="C93" s="15" t="s">
        <v>3</v>
      </c>
      <c r="D93" s="15" t="s">
        <v>4</v>
      </c>
      <c r="E93" s="15" t="s">
        <v>26</v>
      </c>
      <c r="F93" s="16" t="s">
        <v>17</v>
      </c>
      <c r="G93" s="107"/>
    </row>
    <row r="94" spans="2:9" x14ac:dyDescent="0.2">
      <c r="B94" s="5" t="s">
        <v>27</v>
      </c>
      <c r="C94" s="36">
        <v>617.46414519999996</v>
      </c>
      <c r="D94" s="36">
        <v>279.20990840000002</v>
      </c>
      <c r="E94" s="36">
        <v>34.769230800000003</v>
      </c>
      <c r="F94" s="37">
        <f>SUM(A94:E94)</f>
        <v>931.44328440000004</v>
      </c>
    </row>
    <row r="95" spans="2:9" x14ac:dyDescent="0.2">
      <c r="B95" s="5" t="s">
        <v>154</v>
      </c>
      <c r="C95" s="36">
        <v>11195.925669999999</v>
      </c>
      <c r="D95" s="36">
        <v>9930.4641344000011</v>
      </c>
      <c r="E95" s="36">
        <v>3955.0769255999999</v>
      </c>
      <c r="F95" s="37">
        <f t="shared" ref="F95:F107" si="2">SUM(A95:E95)</f>
        <v>25081.46673</v>
      </c>
    </row>
    <row r="96" spans="2:9" x14ac:dyDescent="0.2">
      <c r="B96" s="5" t="s">
        <v>155</v>
      </c>
      <c r="C96" s="36">
        <v>3894.2151204000002</v>
      </c>
      <c r="D96" s="36">
        <v>2362.2868296000001</v>
      </c>
      <c r="E96" s="36">
        <v>905.07692359999999</v>
      </c>
      <c r="F96" s="37">
        <f t="shared" si="2"/>
        <v>7161.5788735999995</v>
      </c>
    </row>
    <row r="97" spans="2:6" x14ac:dyDescent="0.2">
      <c r="B97" s="5" t="s">
        <v>156</v>
      </c>
      <c r="C97" s="36">
        <v>424</v>
      </c>
      <c r="D97" s="36">
        <v>368</v>
      </c>
      <c r="E97" s="36">
        <v>43</v>
      </c>
      <c r="F97" s="37">
        <f t="shared" si="2"/>
        <v>835</v>
      </c>
    </row>
    <row r="98" spans="2:6" x14ac:dyDescent="0.2">
      <c r="B98" s="5" t="s">
        <v>157</v>
      </c>
      <c r="C98" s="36">
        <v>1509</v>
      </c>
      <c r="D98" s="36">
        <v>1131</v>
      </c>
      <c r="E98" s="36">
        <v>330</v>
      </c>
      <c r="F98" s="37">
        <f t="shared" si="2"/>
        <v>2970</v>
      </c>
    </row>
    <row r="99" spans="2:6" x14ac:dyDescent="0.2">
      <c r="B99" s="5" t="s">
        <v>158</v>
      </c>
      <c r="C99" s="36">
        <v>693.2737932</v>
      </c>
      <c r="D99" s="36">
        <v>782.58930799999996</v>
      </c>
      <c r="E99" s="36">
        <v>316.15384640000002</v>
      </c>
      <c r="F99" s="37">
        <f t="shared" si="2"/>
        <v>1792.0169476000001</v>
      </c>
    </row>
    <row r="100" spans="2:6" x14ac:dyDescent="0.2">
      <c r="B100" s="5" t="s">
        <v>159</v>
      </c>
      <c r="C100" s="36">
        <v>10166.640142799999</v>
      </c>
      <c r="D100" s="36">
        <v>9008.5019444000009</v>
      </c>
      <c r="E100" s="36">
        <v>2689.0000016000004</v>
      </c>
      <c r="F100" s="37">
        <f t="shared" si="2"/>
        <v>21864.142088800003</v>
      </c>
    </row>
    <row r="101" spans="2:6" x14ac:dyDescent="0.2">
      <c r="B101" s="5" t="s">
        <v>160</v>
      </c>
      <c r="C101" s="36">
        <v>2395.3063855999994</v>
      </c>
      <c r="D101" s="36">
        <v>2748.0795280000002</v>
      </c>
      <c r="E101" s="36">
        <v>736.00000039999998</v>
      </c>
      <c r="F101" s="37">
        <f t="shared" si="2"/>
        <v>5879.3859139999995</v>
      </c>
    </row>
    <row r="102" spans="2:6" x14ac:dyDescent="0.2">
      <c r="B102" s="5" t="s">
        <v>161</v>
      </c>
      <c r="C102" s="36">
        <v>3618.7118592000002</v>
      </c>
      <c r="D102" s="36">
        <v>3954.2307652000004</v>
      </c>
      <c r="E102" s="36">
        <v>1304.9230775999999</v>
      </c>
      <c r="F102" s="37">
        <f t="shared" si="2"/>
        <v>8877.865702000001</v>
      </c>
    </row>
    <row r="103" spans="2:6" x14ac:dyDescent="0.2">
      <c r="B103" s="5" t="s">
        <v>162</v>
      </c>
      <c r="C103" s="36">
        <v>2431.3220303999997</v>
      </c>
      <c r="D103" s="36">
        <v>1988.9830480000001</v>
      </c>
      <c r="E103" s="36">
        <v>868.07692359999999</v>
      </c>
      <c r="F103" s="37">
        <f t="shared" si="2"/>
        <v>5288.3820019999994</v>
      </c>
    </row>
    <row r="104" spans="2:6" x14ac:dyDescent="0.2">
      <c r="B104" s="5" t="s">
        <v>163</v>
      </c>
      <c r="C104" s="36">
        <v>4314.5045579999996</v>
      </c>
      <c r="D104" s="36">
        <v>3173.147324</v>
      </c>
      <c r="E104" s="36">
        <v>710.30769280000004</v>
      </c>
      <c r="F104" s="37">
        <f t="shared" si="2"/>
        <v>8197.9595747999992</v>
      </c>
    </row>
    <row r="105" spans="2:6" x14ac:dyDescent="0.2">
      <c r="B105" s="5" t="s">
        <v>164</v>
      </c>
      <c r="C105" s="36">
        <v>2007.2542344000001</v>
      </c>
      <c r="D105" s="36">
        <v>2640.2203352000001</v>
      </c>
      <c r="E105" s="36">
        <v>541.69230800000003</v>
      </c>
      <c r="F105" s="37">
        <f t="shared" si="2"/>
        <v>5189.1668775999997</v>
      </c>
    </row>
    <row r="106" spans="2:6" x14ac:dyDescent="0.2">
      <c r="B106" s="5" t="s">
        <v>165</v>
      </c>
      <c r="C106" s="36">
        <v>2898.4263323999994</v>
      </c>
      <c r="D106" s="36">
        <v>2397.8252912000003</v>
      </c>
      <c r="E106" s="36">
        <v>536</v>
      </c>
      <c r="F106" s="37">
        <f t="shared" si="2"/>
        <v>5832.2516235999992</v>
      </c>
    </row>
    <row r="107" spans="2:6" x14ac:dyDescent="0.2">
      <c r="B107" s="5" t="s">
        <v>166</v>
      </c>
      <c r="C107" s="36">
        <v>0</v>
      </c>
      <c r="D107" s="36">
        <v>254.44067759999999</v>
      </c>
      <c r="E107" s="36">
        <v>82</v>
      </c>
      <c r="F107" s="37">
        <f t="shared" si="2"/>
        <v>336.44067759999996</v>
      </c>
    </row>
    <row r="108" spans="2:6" ht="5.25" customHeight="1" x14ac:dyDescent="0.2">
      <c r="B108" s="37"/>
      <c r="C108" s="37"/>
      <c r="D108" s="37"/>
      <c r="E108" s="37"/>
      <c r="F108" s="37"/>
    </row>
    <row r="109" spans="2:6" x14ac:dyDescent="0.2">
      <c r="B109" s="5" t="s">
        <v>167</v>
      </c>
      <c r="C109" s="36">
        <v>23.598717446180043</v>
      </c>
      <c r="D109" s="36">
        <v>23.161313821053493</v>
      </c>
      <c r="E109" s="36">
        <v>22.504424780084577</v>
      </c>
      <c r="F109" s="37"/>
    </row>
    <row r="110" spans="2:6" x14ac:dyDescent="0.2">
      <c r="B110" s="5" t="s">
        <v>168</v>
      </c>
      <c r="C110" s="36">
        <v>14.943307420937224</v>
      </c>
      <c r="D110" s="36">
        <v>13.923830514032002</v>
      </c>
      <c r="E110" s="36">
        <v>15.332743363422351</v>
      </c>
      <c r="F110" s="37"/>
    </row>
    <row r="111" spans="2:6" ht="5.25" customHeight="1" x14ac:dyDescent="0.2">
      <c r="B111" s="37"/>
      <c r="C111" s="37"/>
      <c r="D111" s="37"/>
      <c r="E111" s="37"/>
      <c r="F111" s="37"/>
    </row>
    <row r="112" spans="2:6" ht="25.5" x14ac:dyDescent="0.2">
      <c r="B112" s="5" t="s">
        <v>169</v>
      </c>
      <c r="C112" s="97">
        <v>0.1373578690508879</v>
      </c>
      <c r="D112" s="97">
        <v>8.5130326986633531E-2</v>
      </c>
      <c r="E112" s="97">
        <v>0.23008849537160309</v>
      </c>
      <c r="F112" s="98">
        <v>0.12516359498484994</v>
      </c>
    </row>
    <row r="113" spans="2:6" ht="25.5" x14ac:dyDescent="0.2">
      <c r="B113" s="5" t="s">
        <v>170</v>
      </c>
      <c r="C113" s="97">
        <v>0.1373578690508879</v>
      </c>
      <c r="D113" s="97">
        <v>0.28763880214789683</v>
      </c>
      <c r="E113" s="97">
        <v>0.31637168113595426</v>
      </c>
      <c r="F113" s="98">
        <v>0.18908844558738008</v>
      </c>
    </row>
    <row r="114" spans="2:6" ht="25.5" x14ac:dyDescent="0.2">
      <c r="B114" s="5" t="s">
        <v>171</v>
      </c>
      <c r="C114" s="97">
        <v>0</v>
      </c>
      <c r="D114" s="97">
        <v>0</v>
      </c>
      <c r="E114" s="97">
        <v>0.11504424768580154</v>
      </c>
      <c r="F114" s="98">
        <v>4.2944106925164489E-3</v>
      </c>
    </row>
    <row r="115" spans="2:6" ht="25.5" x14ac:dyDescent="0.2">
      <c r="B115" s="5" t="s">
        <v>172</v>
      </c>
      <c r="C115" s="97">
        <v>0</v>
      </c>
      <c r="D115" s="97">
        <v>0.10125423758063164</v>
      </c>
      <c r="E115" s="97">
        <v>0.25884955729305348</v>
      </c>
      <c r="F115" s="98">
        <v>4.0014445349733418E-2</v>
      </c>
    </row>
    <row r="116" spans="2:6" ht="25.5" x14ac:dyDescent="0.2">
      <c r="B116" s="5" t="s">
        <v>173</v>
      </c>
      <c r="C116" s="97">
        <v>0.82414721430532689</v>
      </c>
      <c r="D116" s="97">
        <v>0.79749152483873675</v>
      </c>
      <c r="E116" s="97">
        <v>0.88495575231419832</v>
      </c>
      <c r="F116" s="98">
        <v>0.8184267731245235</v>
      </c>
    </row>
    <row r="117" spans="2:6" ht="25.5" x14ac:dyDescent="0.2">
      <c r="B117" s="5" t="s">
        <v>174</v>
      </c>
      <c r="C117" s="97">
        <v>0.45785956350295948</v>
      </c>
      <c r="D117" s="97">
        <v>0.793909990051055</v>
      </c>
      <c r="E117" s="97">
        <v>0.94247787615709921</v>
      </c>
      <c r="F117" s="98">
        <v>0.57668420546508159</v>
      </c>
    </row>
    <row r="118" spans="2:6" ht="25.5" x14ac:dyDescent="0.2">
      <c r="B118" s="5" t="s">
        <v>175</v>
      </c>
      <c r="C118" s="97">
        <v>4.5785956350295948E-2</v>
      </c>
      <c r="D118" s="97">
        <v>0.10125423758063164</v>
      </c>
      <c r="E118" s="97">
        <v>0</v>
      </c>
      <c r="F118" s="98">
        <v>6.0704042583142812E-2</v>
      </c>
    </row>
    <row r="119" spans="2:6" x14ac:dyDescent="0.2">
      <c r="B119" s="108" t="s">
        <v>176</v>
      </c>
      <c r="C119" s="109"/>
      <c r="D119" s="109"/>
      <c r="E119" s="109"/>
      <c r="F119" s="110"/>
    </row>
    <row r="120" spans="2:6" x14ac:dyDescent="0.2">
      <c r="B120" s="5" t="s">
        <v>177</v>
      </c>
      <c r="C120" s="97">
        <v>0.41207360715266361</v>
      </c>
      <c r="D120" s="97">
        <v>0.18996609935494682</v>
      </c>
      <c r="E120" s="97">
        <v>0.68362831886404563</v>
      </c>
      <c r="F120" s="98">
        <v>0.35563123503904881</v>
      </c>
    </row>
    <row r="121" spans="2:6" x14ac:dyDescent="0.2">
      <c r="B121" s="5" t="s">
        <v>178</v>
      </c>
      <c r="C121" s="97">
        <v>0.58792639284733639</v>
      </c>
      <c r="D121" s="97">
        <v>0.8100339006450531</v>
      </c>
      <c r="E121" s="97">
        <v>0.14380530960725191</v>
      </c>
      <c r="F121" s="98">
        <v>0.63792714892217639</v>
      </c>
    </row>
    <row r="122" spans="2:6" x14ac:dyDescent="0.2">
      <c r="B122" s="5" t="s">
        <v>179</v>
      </c>
      <c r="C122" s="97">
        <v>0</v>
      </c>
      <c r="D122" s="97">
        <v>0</v>
      </c>
      <c r="E122" s="97">
        <v>0.11504424768580154</v>
      </c>
      <c r="F122" s="98">
        <v>4.2944106925164489E-3</v>
      </c>
    </row>
    <row r="123" spans="2:6" x14ac:dyDescent="0.2">
      <c r="B123" s="105" t="s">
        <v>180</v>
      </c>
      <c r="C123" s="97">
        <v>0</v>
      </c>
      <c r="D123" s="97">
        <v>0</v>
      </c>
      <c r="E123" s="97">
        <v>5.7522123842900771E-2</v>
      </c>
      <c r="F123" s="98">
        <v>2.1472053462582245E-3</v>
      </c>
    </row>
    <row r="124" spans="2:6" ht="13.5" thickBot="1" x14ac:dyDescent="0.25">
      <c r="B124" s="100"/>
      <c r="C124" s="111"/>
      <c r="D124" s="111"/>
      <c r="E124" s="111"/>
      <c r="F124" s="98"/>
    </row>
    <row r="125" spans="2:6" x14ac:dyDescent="0.2">
      <c r="B125" s="102" t="s">
        <v>181</v>
      </c>
      <c r="C125" s="112"/>
      <c r="D125" s="112"/>
      <c r="E125" s="112"/>
      <c r="F125" s="98"/>
    </row>
    <row r="126" spans="2:6" x14ac:dyDescent="0.2">
      <c r="B126" s="5" t="s">
        <v>182</v>
      </c>
      <c r="C126" s="97">
        <v>0.90842808729940816</v>
      </c>
      <c r="D126" s="97">
        <v>0.71236119785210317</v>
      </c>
      <c r="E126" s="97">
        <v>0.68362831886404563</v>
      </c>
      <c r="F126" s="98">
        <v>0.84126357570419108</v>
      </c>
    </row>
    <row r="127" spans="2:6" x14ac:dyDescent="0.2">
      <c r="B127" s="5" t="s">
        <v>183</v>
      </c>
      <c r="C127" s="97">
        <v>0</v>
      </c>
      <c r="D127" s="97">
        <v>0.10125423758063164</v>
      </c>
      <c r="E127" s="97">
        <v>5.7522123842900771E-2</v>
      </c>
      <c r="F127" s="98">
        <v>3.2499226637829629E-2</v>
      </c>
    </row>
    <row r="128" spans="2:6" x14ac:dyDescent="0.2">
      <c r="B128" s="5" t="s">
        <v>184</v>
      </c>
      <c r="C128" s="97">
        <v>9.1571912700591923E-2</v>
      </c>
      <c r="D128" s="97">
        <v>0.18638456456726518</v>
      </c>
      <c r="E128" s="97">
        <v>0.25884955729305348</v>
      </c>
      <c r="F128" s="98">
        <v>0.12623719765797906</v>
      </c>
    </row>
  </sheetData>
  <mergeCells count="3">
    <mergeCell ref="B13:H13"/>
    <mergeCell ref="B53:H53"/>
    <mergeCell ref="B92:H92"/>
  </mergeCells>
  <hyperlinks>
    <hyperlink ref="M3" location="Contenidos!A1" display="Ir a contenidos" xr:uid="{AFF3A488-1914-4CDF-BF4A-4C989C2BDC32}"/>
  </hyperlink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Contenidos</vt:lpstr>
      <vt:lpstr>Producción leche</vt:lpstr>
      <vt:lpstr>Tierra</vt:lpstr>
      <vt:lpstr>Animales lecheros</vt:lpstr>
      <vt:lpstr>Personas</vt:lpstr>
      <vt:lpstr>Infraestructura</vt:lpstr>
      <vt:lpstr>Sala</vt:lpstr>
      <vt:lpstr>Razas vacas</vt:lpstr>
      <vt:lpstr>Manejo reproductivo</vt:lpstr>
      <vt:lpstr>Asistencia técnica</vt:lpstr>
      <vt:lpstr>Usos de suelo</vt:lpstr>
      <vt:lpstr>Alimentación vacas</vt:lpstr>
      <vt:lpstr>Tecnologías</vt:lpstr>
      <vt:lpstr>Bienestar Animal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Pedemonte</dc:creator>
  <cp:lastModifiedBy>Ana Pedemonte</cp:lastModifiedBy>
  <dcterms:created xsi:type="dcterms:W3CDTF">2021-06-26T14:44:35Z</dcterms:created>
  <dcterms:modified xsi:type="dcterms:W3CDTF">2021-09-16T19:01:21Z</dcterms:modified>
</cp:coreProperties>
</file>