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65" windowWidth="28275" windowHeight="16680" activeTab="0"/>
  </bookViews>
  <sheets>
    <sheet name="Precio al productor" sheetId="1" r:id="rId1"/>
    <sheet name="Composición-Precio kilo sólidos" sheetId="2" r:id="rId2"/>
    <sheet name="Listado Datos" sheetId="3" r:id="rId3"/>
  </sheets>
  <definedNames>
    <definedName name="_xlnm.Print_Area" localSheetId="0">'Precio al productor'!$B$1:$R$91</definedName>
  </definedNames>
  <calcPr fullCalcOnLoad="1"/>
</workbook>
</file>

<file path=xl/sharedStrings.xml><?xml version="1.0" encoding="utf-8"?>
<sst xmlns="http://schemas.openxmlformats.org/spreadsheetml/2006/main" count="305" uniqueCount="71">
  <si>
    <t>$/lt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</si>
  <si>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</si>
  <si>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</si>
  <si>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</si>
  <si>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</si>
  <si>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</si>
  <si>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</si>
  <si>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</si>
  <si>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</si>
  <si>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</si>
  <si>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</si>
  <si>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</si>
  <si>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</si>
  <si>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Año/Mes</t>
  </si>
  <si>
    <t>Tipo de cambio ($/US$)</t>
  </si>
  <si>
    <t>Acceder al listado de datos</t>
  </si>
  <si>
    <t>Fecha</t>
  </si>
  <si>
    <t>Precio Productor ($/lt) *</t>
  </si>
  <si>
    <t>Precio Productor (US$/lt) *</t>
  </si>
  <si>
    <t>Fuente: BCU (Promedio mensual, dólar billete, interbancario)</t>
  </si>
  <si>
    <t>*: Se determinó el promedio lineal en base a los precios promedios ponderados mensuales con la consideración de las reliquidaciones distribuidas en los meses correspondientes</t>
  </si>
  <si>
    <t>Precio Productor (US$/lt)*</t>
  </si>
  <si>
    <t>Observaciones</t>
  </si>
  <si>
    <t>set-16</t>
  </si>
  <si>
    <t>Fuente: FFDSAL, declaraciones industrias al Registro de INALE</t>
  </si>
  <si>
    <t xml:space="preserve">Tipo de cambio ($/US$) </t>
  </si>
  <si>
    <t>2017</t>
  </si>
  <si>
    <t>Incluye reliquidaciones del mes</t>
  </si>
  <si>
    <t>Var.</t>
  </si>
  <si>
    <t>Prom.*</t>
  </si>
  <si>
    <t>Prom. Pond.**</t>
  </si>
  <si>
    <t>Prom.</t>
  </si>
  <si>
    <t>2018</t>
  </si>
  <si>
    <t xml:space="preserve">Contenido de Grasa (%) </t>
  </si>
  <si>
    <t xml:space="preserve">Promedio </t>
  </si>
  <si>
    <t>Variación</t>
  </si>
  <si>
    <t>2015</t>
  </si>
  <si>
    <t>2016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</si>
  <si>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</si>
  <si>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</si>
  <si>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</si>
  <si>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 xml:space="preserve">Precio kilo de sólidos ($/kilo) </t>
  </si>
  <si>
    <t>Contenido de Grasa (%)</t>
  </si>
  <si>
    <t>Volver a hoja Precio al productor</t>
  </si>
  <si>
    <t>Volver a hoja Composición-Precio kilo sólidos</t>
  </si>
  <si>
    <t>Precio Productor ($/ kg sólidos)</t>
  </si>
  <si>
    <t>Precio de la leche al productor, composición y precio por kilo de sólidos</t>
  </si>
  <si>
    <t>Composición de leche datos Estadísticas del Sector DIEA 2002</t>
  </si>
  <si>
    <t>Composición de leche datos Estadísticas del Sector DIEA 2003</t>
  </si>
  <si>
    <t>Composición de leche datos Estadísticas del Sector DIEA 2004</t>
  </si>
  <si>
    <t>Composición de leche datos Estadísticas del Sector DIEA 2005</t>
  </si>
  <si>
    <t>Composición de leche datos Estadísticas del Sector DIEA 2006</t>
  </si>
  <si>
    <t>Composición de leche datos Estadísticas del Sector DIEA 2007</t>
  </si>
  <si>
    <t>Composición de leche datos Estadísticas del Sector DIEA 2008</t>
  </si>
  <si>
    <t>Composición de leche datos Estadísticas del Sector DIEA 2009</t>
  </si>
  <si>
    <t>Composición de leche datos Estadísticas del Sector DIEA 2010</t>
  </si>
  <si>
    <t>Composición de leche datos Estadísticas del Sector DIEA 2011</t>
  </si>
  <si>
    <t>En adelante composición promedio registro industrias INALE</t>
  </si>
  <si>
    <t xml:space="preserve">Composición de leche cruda recibida en planta (*) </t>
  </si>
  <si>
    <t>2019</t>
  </si>
  <si>
    <t>Incluye reliquidaciones del mes equivalentes a $ 0,13 por litro.</t>
  </si>
  <si>
    <t>Incluye reliquidaciones del mes equivalentes a $ 0,14 por litro.</t>
  </si>
  <si>
    <t>Incluye reliquidaciones del mes equivalentes a $ 0,08 por litro.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</si>
  <si>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</si>
  <si>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</si>
  <si>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 xml:space="preserve">Precio INALE - Calculado en base a información declarada por las industrias en el FFDSAL (aproximadamente el 100% de la leche remitida a planta) </t>
  </si>
  <si>
    <t>Incluye reliquidaciones del mes equivalentes a $ 0,10 por litro.</t>
  </si>
  <si>
    <t>Incluye reliquidaciones del mes equivalentes a $ 0,12 por litro.</t>
  </si>
  <si>
    <t>Incluye reliquidaciones del mes equivalentes a $ 0,11 por litro.</t>
  </si>
  <si>
    <t>Incluye reliquidaciones del mes equivalentes a $ 0,09 por litro.</t>
  </si>
  <si>
    <t xml:space="preserve">Precio Productor ($/lt)* 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</si>
</sst>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&quot;$U&quot;\ * #,##0.00_);_(&quot;$U&quot;\ * \(#,##0.00\);_(&quot;$U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"/>
    <numFmt numFmtId="187" formatCode="0.000"/>
    <numFmt numFmtId="188" formatCode="_ [$€-2]\ * #,##0.00_ ;_ [$€-2]\ * \-#,##0.00_ ;_ [$€-2]\ * &quot;-&quot;??_ "/>
    <numFmt numFmtId="189" formatCode="0.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_);_(* \(#,##0\);_(* &quot;-&quot;??_);_(@_)"/>
    <numFmt numFmtId="201" formatCode="_(* #,##0.0_);_(* \(#,##0.0\);_(* &quot;-&quot;??_);_(@_)"/>
    <numFmt numFmtId="202" formatCode="0.0%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0.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>
      <alignment/>
      <protection/>
    </xf>
    <xf numFmtId="0" fontId="38" fillId="0" borderId="0">
      <alignment/>
      <protection/>
    </xf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30" borderId="1" applyNumberFormat="0" applyAlignment="0" applyProtection="0"/>
    <xf numFmtId="188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7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7" applyNumberFormat="0" applyAlignment="0" applyProtection="0"/>
    <xf numFmtId="0" fontId="49" fillId="0" borderId="0">
      <alignment horizontal="left" indent="1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0" fillId="0" borderId="9" applyNumberFormat="0" applyFill="0" applyAlignment="0" applyProtection="0"/>
    <xf numFmtId="0" fontId="54" fillId="34" borderId="0">
      <alignment horizontal="center" vertical="center"/>
      <protection/>
    </xf>
    <xf numFmtId="17" fontId="55" fillId="34" borderId="0">
      <alignment/>
      <protection/>
    </xf>
    <xf numFmtId="0" fontId="45" fillId="23" borderId="0">
      <alignment horizontal="left"/>
      <protection/>
    </xf>
    <xf numFmtId="0" fontId="56" fillId="0" borderId="10" applyNumberFormat="0" applyFill="0" applyAlignment="0" applyProtection="0"/>
  </cellStyleXfs>
  <cellXfs count="228">
    <xf numFmtId="0" fontId="0" fillId="0" borderId="0" xfId="0" applyFont="1" applyAlignment="1">
      <alignment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9" fontId="56" fillId="0" borderId="13" xfId="72" applyFont="1" applyBorder="1" applyAlignment="1">
      <alignment/>
    </xf>
    <xf numFmtId="0" fontId="56" fillId="0" borderId="14" xfId="0" applyFont="1" applyBorder="1" applyAlignment="1">
      <alignment/>
    </xf>
    <xf numFmtId="2" fontId="56" fillId="0" borderId="15" xfId="0" applyNumberFormat="1" applyFont="1" applyBorder="1" applyAlignment="1">
      <alignment/>
    </xf>
    <xf numFmtId="187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2" fontId="56" fillId="0" borderId="0" xfId="0" applyNumberFormat="1" applyFont="1" applyAlignment="1">
      <alignment/>
    </xf>
    <xf numFmtId="2" fontId="0" fillId="0" borderId="18" xfId="0" applyNumberFormat="1" applyBorder="1" applyAlignment="1">
      <alignment horizontal="center"/>
    </xf>
    <xf numFmtId="0" fontId="57" fillId="0" borderId="0" xfId="0" applyFont="1" applyAlignment="1">
      <alignment/>
    </xf>
    <xf numFmtId="2" fontId="0" fillId="0" borderId="19" xfId="0" applyNumberFormat="1" applyBorder="1" applyAlignment="1">
      <alignment horizontal="center"/>
    </xf>
    <xf numFmtId="0" fontId="42" fillId="0" borderId="0" xfId="56" applyAlignment="1" applyProtection="1">
      <alignment/>
      <protection/>
    </xf>
    <xf numFmtId="200" fontId="0" fillId="0" borderId="0" xfId="60" applyNumberFormat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2" xfId="60" applyNumberFormat="1" applyBorder="1" applyAlignment="1">
      <alignment/>
    </xf>
    <xf numFmtId="2" fontId="0" fillId="0" borderId="0" xfId="60" applyNumberFormat="1" applyAlignment="1">
      <alignment/>
    </xf>
    <xf numFmtId="2" fontId="0" fillId="0" borderId="24" xfId="60" applyNumberFormat="1" applyBorder="1" applyAlignment="1">
      <alignment/>
    </xf>
    <xf numFmtId="2" fontId="0" fillId="0" borderId="21" xfId="60" applyNumberFormat="1" applyBorder="1" applyAlignment="1">
      <alignment/>
    </xf>
    <xf numFmtId="2" fontId="0" fillId="0" borderId="23" xfId="60" applyNumberFormat="1" applyBorder="1" applyAlignment="1">
      <alignment/>
    </xf>
    <xf numFmtId="0" fontId="56" fillId="0" borderId="0" xfId="0" applyFont="1" applyAlignment="1">
      <alignment wrapText="1"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6" fillId="0" borderId="25" xfId="0" applyFont="1" applyBorder="1" applyAlignment="1">
      <alignment vertical="center" wrapText="1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0" fontId="56" fillId="0" borderId="24" xfId="0" applyFont="1" applyBorder="1" applyAlignment="1">
      <alignment horizontal="center" vertical="center" wrapText="1"/>
    </xf>
    <xf numFmtId="200" fontId="56" fillId="0" borderId="23" xfId="60" applyNumberFormat="1" applyFont="1" applyBorder="1" applyAlignment="1">
      <alignment horizontal="center" vertical="center" wrapText="1"/>
    </xf>
    <xf numFmtId="9" fontId="56" fillId="0" borderId="18" xfId="72" applyFont="1" applyBorder="1" applyAlignment="1">
      <alignment/>
    </xf>
    <xf numFmtId="2" fontId="0" fillId="0" borderId="0" xfId="0" applyNumberFormat="1" applyAlignment="1">
      <alignment/>
    </xf>
    <xf numFmtId="9" fontId="0" fillId="0" borderId="0" xfId="72" applyAlignment="1">
      <alignment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6" fillId="0" borderId="28" xfId="0" applyNumberFormat="1" applyFont="1" applyBorder="1" applyAlignment="1">
      <alignment/>
    </xf>
    <xf numFmtId="49" fontId="56" fillId="0" borderId="29" xfId="0" applyNumberFormat="1" applyFont="1" applyBorder="1" applyAlignment="1">
      <alignment/>
    </xf>
    <xf numFmtId="17" fontId="0" fillId="0" borderId="30" xfId="0" applyNumberFormat="1" applyBorder="1" applyAlignment="1">
      <alignment horizontal="center"/>
    </xf>
    <xf numFmtId="17" fontId="0" fillId="0" borderId="31" xfId="0" applyNumberFormat="1" applyBorder="1" applyAlignment="1">
      <alignment horizontal="center"/>
    </xf>
    <xf numFmtId="2" fontId="0" fillId="0" borderId="3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1" xfId="0" applyNumberFormat="1" applyBorder="1" applyAlignment="1">
      <alignment/>
    </xf>
    <xf numFmtId="9" fontId="0" fillId="0" borderId="0" xfId="72" applyAlignment="1">
      <alignment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2" xfId="0" applyNumberFormat="1" applyBorder="1" applyAlignment="1">
      <alignment horizontal="right"/>
    </xf>
    <xf numFmtId="2" fontId="0" fillId="0" borderId="22" xfId="0" applyNumberFormat="1" applyBorder="1" applyAlignment="1">
      <alignment/>
    </xf>
    <xf numFmtId="0" fontId="0" fillId="0" borderId="0" xfId="0" applyAlignment="1">
      <alignment/>
    </xf>
    <xf numFmtId="17" fontId="0" fillId="0" borderId="31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9" fontId="0" fillId="0" borderId="0" xfId="72" applyAlignment="1">
      <alignment/>
    </xf>
    <xf numFmtId="17" fontId="0" fillId="35" borderId="31" xfId="0" applyNumberFormat="1" applyFill="1" applyBorder="1" applyAlignment="1">
      <alignment horizontal="center"/>
    </xf>
    <xf numFmtId="2" fontId="0" fillId="35" borderId="31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2" fontId="0" fillId="35" borderId="21" xfId="0" applyNumberFormat="1" applyFill="1" applyBorder="1" applyAlignment="1">
      <alignment/>
    </xf>
    <xf numFmtId="2" fontId="57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200" fontId="42" fillId="0" borderId="0" xfId="56" applyNumberFormat="1" applyAlignment="1" applyProtection="1">
      <alignment horizontal="left"/>
      <protection/>
    </xf>
    <xf numFmtId="2" fontId="0" fillId="0" borderId="21" xfId="60" applyNumberFormat="1" applyBorder="1" applyAlignment="1">
      <alignment horizontal="left"/>
    </xf>
    <xf numFmtId="2" fontId="0" fillId="0" borderId="23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0" fillId="35" borderId="33" xfId="0" applyNumberFormat="1" applyFill="1" applyBorder="1" applyAlignment="1">
      <alignment/>
    </xf>
    <xf numFmtId="200" fontId="0" fillId="0" borderId="0" xfId="60" applyNumberFormat="1" applyAlignment="1">
      <alignment/>
    </xf>
    <xf numFmtId="0" fontId="0" fillId="0" borderId="0" xfId="0" applyAlignment="1">
      <alignment horizontal="left"/>
    </xf>
    <xf numFmtId="2" fontId="0" fillId="35" borderId="0" xfId="0" applyNumberFormat="1" applyFill="1" applyAlignment="1">
      <alignment horizontal="center"/>
    </xf>
    <xf numFmtId="2" fontId="56" fillId="0" borderId="34" xfId="0" applyNumberFormat="1" applyFont="1" applyBorder="1" applyAlignment="1">
      <alignment/>
    </xf>
    <xf numFmtId="2" fontId="0" fillId="0" borderId="26" xfId="0" applyNumberFormat="1" applyBorder="1" applyAlignment="1">
      <alignment horizontal="left"/>
    </xf>
    <xf numFmtId="0" fontId="57" fillId="0" borderId="0" xfId="0" applyFont="1" applyAlignment="1">
      <alignment horizontal="left"/>
    </xf>
    <xf numFmtId="0" fontId="0" fillId="0" borderId="0" xfId="0" applyAlignment="1">
      <alignment wrapText="1"/>
    </xf>
    <xf numFmtId="0" fontId="56" fillId="0" borderId="11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49" fontId="58" fillId="0" borderId="35" xfId="0" applyNumberFormat="1" applyFont="1" applyBorder="1" applyAlignment="1">
      <alignment wrapText="1"/>
    </xf>
    <xf numFmtId="49" fontId="57" fillId="0" borderId="33" xfId="0" applyNumberFormat="1" applyFont="1" applyBorder="1" applyAlignment="1">
      <alignment/>
    </xf>
    <xf numFmtId="0" fontId="57" fillId="0" borderId="0" xfId="0" applyFont="1" applyAlignment="1">
      <alignment/>
    </xf>
    <xf numFmtId="2" fontId="0" fillId="0" borderId="23" xfId="0" applyNumberFormat="1" applyBorder="1" applyAlignment="1">
      <alignment/>
    </xf>
    <xf numFmtId="2" fontId="0" fillId="0" borderId="31" xfId="0" applyNumberFormat="1" applyBorder="1" applyAlignment="1">
      <alignment horizontal="right"/>
    </xf>
    <xf numFmtId="0" fontId="0" fillId="0" borderId="0" xfId="0" applyAlignment="1">
      <alignment/>
    </xf>
    <xf numFmtId="0" fontId="57" fillId="0" borderId="32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20" xfId="0" applyFont="1" applyBorder="1" applyAlignment="1">
      <alignment/>
    </xf>
    <xf numFmtId="0" fontId="0" fillId="0" borderId="0" xfId="0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202" fontId="0" fillId="0" borderId="0" xfId="72" applyNumberFormat="1" applyAlignment="1">
      <alignment/>
    </xf>
    <xf numFmtId="49" fontId="57" fillId="13" borderId="33" xfId="0" applyNumberFormat="1" applyFont="1" applyFill="1" applyBorder="1" applyAlignment="1">
      <alignment/>
    </xf>
    <xf numFmtId="2" fontId="0" fillId="0" borderId="20" xfId="0" applyNumberFormat="1" applyBorder="1" applyAlignment="1">
      <alignment horizontal="right"/>
    </xf>
    <xf numFmtId="9" fontId="0" fillId="0" borderId="0" xfId="72" applyAlignment="1">
      <alignment/>
    </xf>
    <xf numFmtId="202" fontId="0" fillId="0" borderId="0" xfId="72" applyNumberFormat="1" applyAlignment="1">
      <alignment/>
    </xf>
    <xf numFmtId="49" fontId="56" fillId="0" borderId="35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56" fillId="0" borderId="15" xfId="72" applyNumberFormat="1" applyFont="1" applyBorder="1" applyAlignment="1">
      <alignment/>
    </xf>
    <xf numFmtId="187" fontId="0" fillId="0" borderId="0" xfId="0" applyNumberFormat="1" applyAlignment="1">
      <alignment/>
    </xf>
    <xf numFmtId="9" fontId="56" fillId="0" borderId="0" xfId="72" applyFont="1" applyAlignment="1">
      <alignment/>
    </xf>
    <xf numFmtId="10" fontId="0" fillId="0" borderId="15" xfId="72" applyNumberFormat="1" applyBorder="1" applyAlignment="1">
      <alignment horizontal="center"/>
    </xf>
    <xf numFmtId="10" fontId="0" fillId="0" borderId="0" xfId="72" applyNumberFormat="1" applyAlignment="1">
      <alignment horizontal="center"/>
    </xf>
    <xf numFmtId="189" fontId="56" fillId="0" borderId="0" xfId="0" applyNumberFormat="1" applyFont="1" applyAlignment="1">
      <alignment/>
    </xf>
    <xf numFmtId="49" fontId="56" fillId="0" borderId="36" xfId="0" applyNumberFormat="1" applyFont="1" applyBorder="1" applyAlignment="1">
      <alignment/>
    </xf>
    <xf numFmtId="189" fontId="56" fillId="0" borderId="19" xfId="0" applyNumberFormat="1" applyFont="1" applyBorder="1" applyAlignment="1">
      <alignment/>
    </xf>
    <xf numFmtId="0" fontId="56" fillId="0" borderId="17" xfId="0" applyFont="1" applyBorder="1" applyAlignment="1">
      <alignment/>
    </xf>
    <xf numFmtId="189" fontId="0" fillId="0" borderId="16" xfId="0" applyNumberFormat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189" fontId="0" fillId="0" borderId="37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10" fontId="0" fillId="0" borderId="30" xfId="72" applyNumberFormat="1" applyBorder="1" applyAlignment="1">
      <alignment/>
    </xf>
    <xf numFmtId="189" fontId="0" fillId="0" borderId="23" xfId="0" applyNumberFormat="1" applyBorder="1" applyAlignment="1">
      <alignment/>
    </xf>
    <xf numFmtId="10" fontId="0" fillId="0" borderId="31" xfId="72" applyNumberFormat="1" applyBorder="1" applyAlignment="1">
      <alignment/>
    </xf>
    <xf numFmtId="189" fontId="0" fillId="0" borderId="21" xfId="0" applyNumberFormat="1" applyBorder="1" applyAlignment="1">
      <alignment/>
    </xf>
    <xf numFmtId="10" fontId="0" fillId="0" borderId="32" xfId="72" applyNumberFormat="1" applyBorder="1" applyAlignment="1">
      <alignment/>
    </xf>
    <xf numFmtId="189" fontId="0" fillId="0" borderId="20" xfId="0" applyNumberFormat="1" applyBorder="1" applyAlignment="1">
      <alignment/>
    </xf>
    <xf numFmtId="10" fontId="0" fillId="0" borderId="31" xfId="72" applyNumberFormat="1" applyBorder="1" applyAlignment="1">
      <alignment/>
    </xf>
    <xf numFmtId="189" fontId="0" fillId="0" borderId="2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 horizontal="right"/>
    </xf>
    <xf numFmtId="189" fontId="0" fillId="0" borderId="21" xfId="0" applyNumberFormat="1" applyBorder="1" applyAlignment="1">
      <alignment/>
    </xf>
    <xf numFmtId="189" fontId="0" fillId="0" borderId="23" xfId="0" applyNumberFormat="1" applyBorder="1" applyAlignment="1">
      <alignment/>
    </xf>
    <xf numFmtId="2" fontId="0" fillId="36" borderId="21" xfId="0" applyNumberFormat="1" applyFill="1" applyBorder="1" applyAlignment="1">
      <alignment/>
    </xf>
    <xf numFmtId="2" fontId="0" fillId="36" borderId="20" xfId="0" applyNumberFormat="1" applyFill="1" applyBorder="1" applyAlignment="1">
      <alignment horizontal="right"/>
    </xf>
    <xf numFmtId="10" fontId="0" fillId="0" borderId="25" xfId="72" applyNumberFormat="1" applyBorder="1" applyAlignment="1">
      <alignment/>
    </xf>
    <xf numFmtId="10" fontId="0" fillId="0" borderId="26" xfId="72" applyNumberFormat="1" applyBorder="1" applyAlignment="1">
      <alignment/>
    </xf>
    <xf numFmtId="10" fontId="0" fillId="0" borderId="27" xfId="72" applyNumberFormat="1" applyBorder="1" applyAlignment="1">
      <alignment/>
    </xf>
    <xf numFmtId="10" fontId="0" fillId="0" borderId="26" xfId="72" applyNumberFormat="1" applyBorder="1" applyAlignment="1">
      <alignment/>
    </xf>
    <xf numFmtId="0" fontId="56" fillId="0" borderId="30" xfId="0" applyFont="1" applyBorder="1" applyAlignment="1">
      <alignment horizontal="center" vertical="center" wrapText="1"/>
    </xf>
    <xf numFmtId="200" fontId="56" fillId="0" borderId="23" xfId="60" applyNumberFormat="1" applyFont="1" applyBorder="1" applyAlignment="1">
      <alignment horizontal="center" wrapText="1"/>
    </xf>
    <xf numFmtId="10" fontId="0" fillId="0" borderId="23" xfId="72" applyNumberFormat="1" applyBorder="1" applyAlignment="1">
      <alignment/>
    </xf>
    <xf numFmtId="10" fontId="0" fillId="0" borderId="21" xfId="72" applyNumberFormat="1" applyBorder="1" applyAlignment="1">
      <alignment/>
    </xf>
    <xf numFmtId="10" fontId="0" fillId="0" borderId="23" xfId="72" applyNumberFormat="1" applyBorder="1" applyAlignment="1">
      <alignment/>
    </xf>
    <xf numFmtId="10" fontId="0" fillId="0" borderId="21" xfId="72" applyNumberFormat="1" applyBorder="1" applyAlignment="1">
      <alignment/>
    </xf>
    <xf numFmtId="10" fontId="0" fillId="0" borderId="20" xfId="72" applyNumberFormat="1" applyBorder="1" applyAlignment="1">
      <alignment/>
    </xf>
    <xf numFmtId="2" fontId="0" fillId="0" borderId="23" xfId="60" applyNumberFormat="1" applyBorder="1" applyAlignment="1">
      <alignment horizontal="left"/>
    </xf>
    <xf numFmtId="2" fontId="0" fillId="13" borderId="32" xfId="0" applyNumberFormat="1" applyFill="1" applyBorder="1" applyAlignment="1">
      <alignment horizontal="right"/>
    </xf>
    <xf numFmtId="2" fontId="0" fillId="13" borderId="22" xfId="0" applyNumberFormat="1" applyFill="1" applyBorder="1" applyAlignment="1">
      <alignment/>
    </xf>
    <xf numFmtId="171" fontId="0" fillId="0" borderId="0" xfId="60" applyAlignment="1">
      <alignment/>
    </xf>
    <xf numFmtId="171" fontId="0" fillId="0" borderId="0" xfId="60" applyAlignment="1">
      <alignment/>
    </xf>
    <xf numFmtId="2" fontId="0" fillId="35" borderId="31" xfId="0" applyNumberFormat="1" applyFill="1" applyBorder="1" applyAlignment="1">
      <alignment horizontal="right"/>
    </xf>
    <xf numFmtId="2" fontId="0" fillId="35" borderId="32" xfId="0" applyNumberFormat="1" applyFill="1" applyBorder="1" applyAlignment="1">
      <alignment horizontal="right"/>
    </xf>
    <xf numFmtId="2" fontId="0" fillId="35" borderId="26" xfId="0" applyNumberFormat="1" applyFill="1" applyBorder="1" applyAlignment="1">
      <alignment horizontal="right"/>
    </xf>
    <xf numFmtId="2" fontId="0" fillId="35" borderId="27" xfId="0" applyNumberFormat="1" applyFill="1" applyBorder="1" applyAlignment="1">
      <alignment horizontal="right"/>
    </xf>
    <xf numFmtId="2" fontId="0" fillId="35" borderId="25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5" borderId="22" xfId="0" applyNumberFormat="1" applyFill="1" applyBorder="1" applyAlignment="1">
      <alignment/>
    </xf>
    <xf numFmtId="189" fontId="0" fillId="35" borderId="0" xfId="0" applyNumberFormat="1" applyFill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189" fontId="56" fillId="0" borderId="0" xfId="0" applyNumberFormat="1" applyFont="1" applyAlignment="1">
      <alignment/>
    </xf>
    <xf numFmtId="49" fontId="56" fillId="0" borderId="28" xfId="0" applyNumberFormat="1" applyFont="1" applyBorder="1" applyAlignment="1">
      <alignment/>
    </xf>
    <xf numFmtId="189" fontId="0" fillId="35" borderId="15" xfId="0" applyNumberFormat="1" applyFill="1" applyBorder="1" applyAlignment="1">
      <alignment horizontal="center"/>
    </xf>
    <xf numFmtId="9" fontId="56" fillId="0" borderId="13" xfId="72" applyFont="1" applyBorder="1" applyAlignment="1">
      <alignment/>
    </xf>
    <xf numFmtId="2" fontId="0" fillId="35" borderId="15" xfId="0" applyNumberFormat="1" applyFill="1" applyBorder="1" applyAlignment="1">
      <alignment horizontal="center"/>
    </xf>
    <xf numFmtId="10" fontId="0" fillId="0" borderId="34" xfId="72" applyNumberFormat="1" applyBorder="1" applyAlignment="1">
      <alignment horizontal="center"/>
    </xf>
    <xf numFmtId="2" fontId="56" fillId="0" borderId="15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9" fontId="0" fillId="0" borderId="0" xfId="72" applyAlignment="1">
      <alignment/>
    </xf>
    <xf numFmtId="2" fontId="0" fillId="0" borderId="27" xfId="0" applyNumberFormat="1" applyBorder="1" applyAlignment="1">
      <alignment horizontal="right"/>
    </xf>
    <xf numFmtId="189" fontId="0" fillId="13" borderId="19" xfId="0" applyNumberFormat="1" applyFill="1" applyBorder="1" applyAlignment="1">
      <alignment horizontal="center"/>
    </xf>
    <xf numFmtId="10" fontId="0" fillId="0" borderId="19" xfId="72" applyNumberFormat="1" applyBorder="1" applyAlignment="1">
      <alignment horizontal="center"/>
    </xf>
    <xf numFmtId="2" fontId="0" fillId="13" borderId="19" xfId="0" applyNumberFormat="1" applyFill="1" applyBorder="1" applyAlignment="1">
      <alignment horizontal="center"/>
    </xf>
    <xf numFmtId="9" fontId="0" fillId="0" borderId="0" xfId="72" applyFont="1" applyAlignment="1">
      <alignment/>
    </xf>
    <xf numFmtId="0" fontId="0" fillId="0" borderId="0" xfId="0" applyFill="1" applyAlignment="1">
      <alignment/>
    </xf>
    <xf numFmtId="2" fontId="0" fillId="0" borderId="21" xfId="0" applyNumberFormat="1" applyBorder="1" applyAlignment="1">
      <alignment horizontal="right"/>
    </xf>
    <xf numFmtId="10" fontId="0" fillId="0" borderId="0" xfId="72" applyNumberFormat="1" applyAlignment="1">
      <alignment/>
    </xf>
    <xf numFmtId="10" fontId="57" fillId="0" borderId="0" xfId="72" applyNumberFormat="1" applyFont="1" applyAlignment="1">
      <alignment horizontal="left"/>
    </xf>
    <xf numFmtId="2" fontId="0" fillId="0" borderId="30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/>
    </xf>
    <xf numFmtId="2" fontId="0" fillId="0" borderId="23" xfId="0" applyNumberFormat="1" applyFill="1" applyBorder="1" applyAlignment="1">
      <alignment horizontal="right"/>
    </xf>
    <xf numFmtId="10" fontId="0" fillId="0" borderId="30" xfId="72" applyNumberFormat="1" applyFill="1" applyBorder="1" applyAlignment="1">
      <alignment/>
    </xf>
    <xf numFmtId="2" fontId="0" fillId="35" borderId="19" xfId="0" applyNumberFormat="1" applyFill="1" applyBorder="1" applyAlignment="1">
      <alignment horizontal="center"/>
    </xf>
    <xf numFmtId="189" fontId="0" fillId="35" borderId="19" xfId="0" applyNumberFormat="1" applyFill="1" applyBorder="1" applyAlignment="1">
      <alignment horizontal="center"/>
    </xf>
    <xf numFmtId="189" fontId="0" fillId="0" borderId="34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57" fillId="35" borderId="26" xfId="0" applyNumberFormat="1" applyFont="1" applyFill="1" applyBorder="1" applyAlignment="1">
      <alignment horizontal="left"/>
    </xf>
    <xf numFmtId="2" fontId="57" fillId="35" borderId="27" xfId="0" applyNumberFormat="1" applyFont="1" applyFill="1" applyBorder="1" applyAlignment="1">
      <alignment horizontal="left"/>
    </xf>
    <xf numFmtId="2" fontId="57" fillId="0" borderId="26" xfId="0" applyNumberFormat="1" applyFont="1" applyBorder="1" applyAlignment="1">
      <alignment horizontal="left"/>
    </xf>
    <xf numFmtId="2" fontId="57" fillId="0" borderId="25" xfId="0" applyNumberFormat="1" applyFont="1" applyBorder="1" applyAlignment="1">
      <alignment horizontal="left"/>
    </xf>
    <xf numFmtId="2" fontId="57" fillId="0" borderId="21" xfId="0" applyNumberFormat="1" applyFont="1" applyBorder="1" applyAlignment="1">
      <alignment horizontal="left"/>
    </xf>
    <xf numFmtId="2" fontId="57" fillId="0" borderId="23" xfId="0" applyNumberFormat="1" applyFont="1" applyBorder="1" applyAlignment="1">
      <alignment horizontal="left"/>
    </xf>
    <xf numFmtId="2" fontId="57" fillId="0" borderId="20" xfId="0" applyNumberFormat="1" applyFont="1" applyBorder="1" applyAlignment="1">
      <alignment horizontal="left"/>
    </xf>
    <xf numFmtId="2" fontId="57" fillId="35" borderId="21" xfId="0" applyNumberFormat="1" applyFont="1" applyFill="1" applyBorder="1" applyAlignment="1">
      <alignment horizontal="left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/>
    </xf>
    <xf numFmtId="2" fontId="0" fillId="0" borderId="21" xfId="0" applyNumberFormat="1" applyFill="1" applyBorder="1" applyAlignment="1">
      <alignment horizontal="right"/>
    </xf>
    <xf numFmtId="10" fontId="0" fillId="0" borderId="31" xfId="72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17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0" fontId="0" fillId="0" borderId="0" xfId="72" applyNumberFormat="1" applyFill="1" applyBorder="1" applyAlignment="1">
      <alignment/>
    </xf>
    <xf numFmtId="2" fontId="57" fillId="0" borderId="0" xfId="0" applyNumberFormat="1" applyFont="1" applyFill="1" applyBorder="1" applyAlignment="1">
      <alignment horizontal="left"/>
    </xf>
    <xf numFmtId="2" fontId="57" fillId="0" borderId="27" xfId="0" applyNumberFormat="1" applyFont="1" applyBorder="1" applyAlignment="1">
      <alignment horizontal="left"/>
    </xf>
    <xf numFmtId="9" fontId="0" fillId="0" borderId="0" xfId="72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/>
    </xf>
    <xf numFmtId="189" fontId="0" fillId="0" borderId="19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13" borderId="31" xfId="0" applyNumberFormat="1" applyFill="1" applyBorder="1" applyAlignment="1">
      <alignment horizontal="right"/>
    </xf>
    <xf numFmtId="2" fontId="0" fillId="13" borderId="0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57" fillId="0" borderId="0" xfId="0" applyNumberFormat="1" applyFont="1" applyAlignment="1">
      <alignment horizontal="center" wrapText="1"/>
    </xf>
    <xf numFmtId="0" fontId="56" fillId="0" borderId="14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200" fontId="59" fillId="0" borderId="14" xfId="60" applyNumberFormat="1" applyFont="1" applyBorder="1" applyAlignment="1">
      <alignment horizontal="center"/>
    </xf>
    <xf numFmtId="200" fontId="59" fillId="0" borderId="11" xfId="60" applyNumberFormat="1" applyFont="1" applyBorder="1" applyAlignment="1">
      <alignment horizontal="center"/>
    </xf>
    <xf numFmtId="200" fontId="59" fillId="0" borderId="12" xfId="60" applyNumberFormat="1" applyFont="1" applyBorder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Millares 2" xfId="62"/>
    <cellStyle name="Millares 2 2" xfId="63"/>
    <cellStyle name="Currency" xfId="64"/>
    <cellStyle name="Currency [0]" xfId="65"/>
    <cellStyle name="Neutral" xfId="66"/>
    <cellStyle name="Normal 2" xfId="67"/>
    <cellStyle name="Normal 2 2" xfId="68"/>
    <cellStyle name="Normal 2 2 2" xfId="69"/>
    <cellStyle name="Notas" xfId="70"/>
    <cellStyle name="Notas al pie" xfId="71"/>
    <cellStyle name="Percent" xfId="72"/>
    <cellStyle name="Porcentual 2" xfId="73"/>
    <cellStyle name="Salida" xfId="74"/>
    <cellStyle name="subtitulos de las filas" xfId="75"/>
    <cellStyle name="Texto de advertencia" xfId="76"/>
    <cellStyle name="Texto explicativo" xfId="77"/>
    <cellStyle name="Título" xfId="78"/>
    <cellStyle name="Título 2" xfId="79"/>
    <cellStyle name="Título 3" xfId="80"/>
    <cellStyle name="titulo del informe" xfId="81"/>
    <cellStyle name="titulos de las columnas" xfId="82"/>
    <cellStyle name="titulos de las filas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9525</xdr:rowOff>
    </xdr:from>
    <xdr:to>
      <xdr:col>11</xdr:col>
      <xdr:colOff>381000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952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0</xdr:row>
      <xdr:rowOff>47625</xdr:rowOff>
    </xdr:from>
    <xdr:to>
      <xdr:col>5</xdr:col>
      <xdr:colOff>942975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7625"/>
          <a:ext cx="217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120"/>
  <sheetViews>
    <sheetView showGridLines="0" tabSelected="1" zoomScalePageLayoutView="0" workbookViewId="0" topLeftCell="A1">
      <selection activeCell="H11" sqref="H11"/>
    </sheetView>
  </sheetViews>
  <sheetFormatPr defaultColWidth="11.421875" defaultRowHeight="15"/>
  <cols>
    <col min="1" max="1" width="21.140625" style="0" customWidth="1"/>
    <col min="2" max="2" width="8.421875" style="48" customWidth="1"/>
    <col min="3" max="3" width="7.140625" style="0" customWidth="1"/>
    <col min="4" max="4" width="6.28125" style="0" customWidth="1"/>
    <col min="5" max="5" width="7.28125" style="0" customWidth="1"/>
    <col min="6" max="6" width="6.140625" style="0" customWidth="1"/>
    <col min="7" max="7" width="6.421875" style="0" customWidth="1"/>
    <col min="8" max="9" width="7.421875" style="0" customWidth="1"/>
    <col min="10" max="11" width="6.8515625" style="0" customWidth="1"/>
    <col min="12" max="12" width="7.00390625" style="0" customWidth="1"/>
    <col min="13" max="13" width="7.28125" style="0" customWidth="1"/>
    <col min="14" max="14" width="8.8515625" style="0" customWidth="1"/>
    <col min="15" max="15" width="7.28125" style="0" customWidth="1"/>
    <col min="16" max="16" width="7.00390625" style="0" customWidth="1"/>
    <col min="17" max="17" width="8.7109375" style="0" customWidth="1"/>
    <col min="18" max="18" width="6.7109375" style="0" customWidth="1"/>
  </cols>
  <sheetData>
    <row r="1" ht="15"/>
    <row r="2" ht="15"/>
    <row r="3" ht="15"/>
    <row r="4" ht="15"/>
    <row r="5" ht="15"/>
    <row r="6" spans="2:13" s="15" customFormat="1" ht="15">
      <c r="B6" s="48"/>
      <c r="M6" s="20" t="s">
        <v>15</v>
      </c>
    </row>
    <row r="7" s="15" customFormat="1" ht="15">
      <c r="B7" s="48"/>
    </row>
    <row r="8" s="15" customFormat="1" ht="15">
      <c r="B8" s="48"/>
    </row>
    <row r="9" s="15" customFormat="1" ht="15.75" thickBot="1">
      <c r="B9" s="48"/>
    </row>
    <row r="10" spans="2:17" s="15" customFormat="1" ht="15.75" thickBot="1">
      <c r="B10" s="47"/>
      <c r="C10" s="1"/>
      <c r="D10" s="1"/>
      <c r="E10" s="1"/>
      <c r="F10" s="1"/>
      <c r="G10" s="1"/>
      <c r="H10" s="222" t="s">
        <v>70</v>
      </c>
      <c r="I10" s="223"/>
      <c r="J10" s="223"/>
      <c r="K10" s="223"/>
      <c r="L10" s="224"/>
      <c r="N10" s="1"/>
      <c r="Q10" s="9"/>
    </row>
    <row r="11" spans="10:16" ht="15.75" thickBot="1">
      <c r="J11" s="15"/>
      <c r="L11" s="15"/>
      <c r="M11" s="15"/>
      <c r="N11" s="15"/>
      <c r="O11" s="15"/>
      <c r="P11" s="15"/>
    </row>
    <row r="12" spans="2:18" s="83" customFormat="1" ht="30" customHeight="1" thickBot="1">
      <c r="B12" s="87" t="s">
        <v>13</v>
      </c>
      <c r="C12" s="84" t="s">
        <v>1</v>
      </c>
      <c r="D12" s="84" t="s">
        <v>2</v>
      </c>
      <c r="E12" s="84" t="s">
        <v>3</v>
      </c>
      <c r="F12" s="84" t="s">
        <v>4</v>
      </c>
      <c r="G12" s="84" t="s">
        <v>5</v>
      </c>
      <c r="H12" s="84" t="s">
        <v>6</v>
      </c>
      <c r="I12" s="84" t="s">
        <v>7</v>
      </c>
      <c r="J12" s="84" t="s">
        <v>8</v>
      </c>
      <c r="K12" s="84" t="s">
        <v>9</v>
      </c>
      <c r="L12" s="84" t="s">
        <v>10</v>
      </c>
      <c r="M12" s="84" t="s">
        <v>11</v>
      </c>
      <c r="N12" s="84" t="s">
        <v>12</v>
      </c>
      <c r="O12" s="85" t="s">
        <v>29</v>
      </c>
      <c r="P12" s="86" t="s">
        <v>28</v>
      </c>
      <c r="Q12" s="85" t="s">
        <v>30</v>
      </c>
      <c r="R12" s="86" t="s">
        <v>28</v>
      </c>
    </row>
    <row r="13" spans="2:18" ht="15">
      <c r="B13" s="49">
        <v>2002</v>
      </c>
      <c r="C13" s="11">
        <v>1.8402190010621498</v>
      </c>
      <c r="D13" s="12">
        <v>1.9389296086783374</v>
      </c>
      <c r="E13" s="12">
        <v>2.046320487991051</v>
      </c>
      <c r="F13" s="12">
        <v>2.1911293104526557</v>
      </c>
      <c r="G13" s="12">
        <v>2.18983592481559</v>
      </c>
      <c r="H13" s="12">
        <v>2.197930884104453</v>
      </c>
      <c r="I13" s="12">
        <v>2.211188511009912</v>
      </c>
      <c r="J13" s="12">
        <v>2.4464783875238254</v>
      </c>
      <c r="K13" s="12">
        <v>2.414501861805802</v>
      </c>
      <c r="L13" s="12">
        <v>2.7788869108089522</v>
      </c>
      <c r="M13" s="12">
        <v>2.5104422311997374</v>
      </c>
      <c r="N13" s="12">
        <v>2.719208083647799</v>
      </c>
      <c r="O13" s="8">
        <f>AVERAGE(C13:N13)</f>
        <v>2.290422600258356</v>
      </c>
      <c r="P13" s="5"/>
      <c r="Q13" s="8">
        <v>2.290422600258356</v>
      </c>
      <c r="R13" s="5"/>
    </row>
    <row r="14" spans="2:18" ht="15">
      <c r="B14" s="49">
        <v>2003</v>
      </c>
      <c r="C14" s="13">
        <v>2.7195373159418934</v>
      </c>
      <c r="D14" s="2">
        <v>2.929368647974573</v>
      </c>
      <c r="E14" s="2">
        <v>3.4185233892524973</v>
      </c>
      <c r="F14" s="2">
        <v>3.4641721620218715</v>
      </c>
      <c r="G14" s="2">
        <v>3.485424966857944</v>
      </c>
      <c r="H14" s="2">
        <v>3.88843552299012</v>
      </c>
      <c r="I14" s="2">
        <v>3.8359177424105853</v>
      </c>
      <c r="J14" s="2">
        <v>3.828973992592902</v>
      </c>
      <c r="K14" s="2">
        <v>3.8155056871358393</v>
      </c>
      <c r="L14" s="2">
        <v>3.779024530364609</v>
      </c>
      <c r="M14" s="2">
        <v>3.7461694378702313</v>
      </c>
      <c r="N14" s="2">
        <v>3.7211031377778667</v>
      </c>
      <c r="O14" s="8">
        <f>AVERAGE(C14:N14)</f>
        <v>3.5526797110992447</v>
      </c>
      <c r="P14" s="6">
        <f aca="true" t="shared" si="0" ref="P14:P24">O14/O13-1</f>
        <v>0.5511022772384924</v>
      </c>
      <c r="Q14" s="8">
        <v>3.5526797110992447</v>
      </c>
      <c r="R14" s="6">
        <f aca="true" t="shared" si="1" ref="R14:R22">Q14/Q13-1</f>
        <v>0.5511022772384924</v>
      </c>
    </row>
    <row r="15" spans="2:18" ht="15">
      <c r="B15" s="49">
        <v>2004</v>
      </c>
      <c r="C15" s="13">
        <v>3.8102893729845606</v>
      </c>
      <c r="D15" s="2">
        <v>3.8941636765347183</v>
      </c>
      <c r="E15" s="2">
        <v>4.123823214290245</v>
      </c>
      <c r="F15" s="2">
        <v>4.202036814710492</v>
      </c>
      <c r="G15" s="2">
        <v>4.390534857537853</v>
      </c>
      <c r="H15" s="2">
        <v>4.338870473032118</v>
      </c>
      <c r="I15" s="2">
        <v>4.2909764735201374</v>
      </c>
      <c r="J15" s="2">
        <v>4.237647047996861</v>
      </c>
      <c r="K15" s="2">
        <v>4.298807186747194</v>
      </c>
      <c r="L15" s="2">
        <v>4.266091895121696</v>
      </c>
      <c r="M15" s="2">
        <v>4.1467909047742015</v>
      </c>
      <c r="N15" s="2">
        <v>4.092504629341228</v>
      </c>
      <c r="O15" s="8">
        <f aca="true" t="shared" si="2" ref="O15:O23">AVERAGE(C15:N15)</f>
        <v>4.1743780455492745</v>
      </c>
      <c r="P15" s="6">
        <f t="shared" si="0"/>
        <v>0.1749941973400322</v>
      </c>
      <c r="Q15" s="8">
        <v>4.1743780455492745</v>
      </c>
      <c r="R15" s="6">
        <f t="shared" si="1"/>
        <v>0.1749941973400322</v>
      </c>
    </row>
    <row r="16" spans="2:19" ht="15">
      <c r="B16" s="49">
        <v>2005</v>
      </c>
      <c r="C16" s="13">
        <v>4.124300571172734</v>
      </c>
      <c r="D16" s="2">
        <v>4.145048253926778</v>
      </c>
      <c r="E16" s="2">
        <v>4.259470020259612</v>
      </c>
      <c r="F16" s="2">
        <v>4.398026572341139</v>
      </c>
      <c r="G16" s="2">
        <v>4.3483425078779065</v>
      </c>
      <c r="H16" s="2">
        <v>4.3335434253105</v>
      </c>
      <c r="I16" s="2">
        <v>4.293638362068547</v>
      </c>
      <c r="J16" s="2">
        <v>4.117354684982933</v>
      </c>
      <c r="K16" s="2">
        <v>4.222956552680217</v>
      </c>
      <c r="L16" s="2">
        <v>4.164243790423683</v>
      </c>
      <c r="M16" s="2">
        <v>4.166325925610694</v>
      </c>
      <c r="N16" s="2">
        <v>4.149209927829462</v>
      </c>
      <c r="O16" s="8">
        <f t="shared" si="2"/>
        <v>4.226871716207017</v>
      </c>
      <c r="P16" s="6">
        <f t="shared" si="0"/>
        <v>0.012575207632119279</v>
      </c>
      <c r="Q16" s="8">
        <v>4.226871716207017</v>
      </c>
      <c r="R16" s="6">
        <f t="shared" si="1"/>
        <v>0.012575207632119279</v>
      </c>
      <c r="S16" s="15"/>
    </row>
    <row r="17" spans="2:19" ht="15">
      <c r="B17" s="49">
        <v>2006</v>
      </c>
      <c r="C17" s="13">
        <v>3.9836137596799412</v>
      </c>
      <c r="D17" s="2">
        <v>4.075459365650063</v>
      </c>
      <c r="E17" s="2">
        <v>4.418074166605043</v>
      </c>
      <c r="F17" s="2">
        <v>4.485499120247729</v>
      </c>
      <c r="G17" s="2">
        <v>4.465287556069938</v>
      </c>
      <c r="H17" s="2">
        <v>4.421288094467141</v>
      </c>
      <c r="I17" s="2">
        <v>4.352988266852353</v>
      </c>
      <c r="J17" s="2">
        <v>4.157471283907634</v>
      </c>
      <c r="K17" s="2">
        <v>3.8755333867042783</v>
      </c>
      <c r="L17" s="2">
        <v>3.823356318201433</v>
      </c>
      <c r="M17" s="2">
        <v>3.775946583725355</v>
      </c>
      <c r="N17" s="2">
        <v>3.7215982735167548</v>
      </c>
      <c r="O17" s="8">
        <f t="shared" si="2"/>
        <v>4.129676347968972</v>
      </c>
      <c r="P17" s="6">
        <f t="shared" si="0"/>
        <v>-0.02299463403759594</v>
      </c>
      <c r="Q17" s="8">
        <v>4.129676347968972</v>
      </c>
      <c r="R17" s="6">
        <f t="shared" si="1"/>
        <v>-0.02299463403759594</v>
      </c>
      <c r="S17" s="15"/>
    </row>
    <row r="18" spans="2:19" ht="15">
      <c r="B18" s="49">
        <v>2007</v>
      </c>
      <c r="C18" s="13">
        <v>4.218397156083076</v>
      </c>
      <c r="D18" s="2">
        <v>4.3301085522307705</v>
      </c>
      <c r="E18" s="2">
        <v>4.907777921552689</v>
      </c>
      <c r="F18" s="2">
        <v>5.192389658390091</v>
      </c>
      <c r="G18" s="2">
        <v>5.900806463533746</v>
      </c>
      <c r="H18" s="2">
        <v>5.853415123751404</v>
      </c>
      <c r="I18" s="2">
        <v>5.761373746522552</v>
      </c>
      <c r="J18" s="2">
        <v>6.5213280000000005</v>
      </c>
      <c r="K18" s="2">
        <v>7.239400000000002</v>
      </c>
      <c r="L18" s="2">
        <v>7.366916</v>
      </c>
      <c r="M18" s="2">
        <v>7.273725000000001</v>
      </c>
      <c r="N18" s="2">
        <v>7.5358008</v>
      </c>
      <c r="O18" s="8">
        <f t="shared" si="2"/>
        <v>6.0084532018386945</v>
      </c>
      <c r="P18" s="6">
        <f t="shared" si="0"/>
        <v>0.45494530214062157</v>
      </c>
      <c r="Q18" s="8">
        <v>6.0084532018386945</v>
      </c>
      <c r="R18" s="6">
        <f t="shared" si="1"/>
        <v>0.45494530214062157</v>
      </c>
      <c r="S18" s="15"/>
    </row>
    <row r="19" spans="2:19" ht="15">
      <c r="B19" s="49">
        <v>2008</v>
      </c>
      <c r="C19" s="13">
        <v>7.986039999999999</v>
      </c>
      <c r="D19" s="2">
        <v>8.1486804</v>
      </c>
      <c r="E19" s="2">
        <v>8.308762236082694</v>
      </c>
      <c r="F19" s="2">
        <v>8.53</v>
      </c>
      <c r="G19" s="2">
        <v>8.49</v>
      </c>
      <c r="H19" s="2">
        <v>8.5</v>
      </c>
      <c r="I19" s="2">
        <v>8</v>
      </c>
      <c r="J19" s="2">
        <v>7.172570299070798</v>
      </c>
      <c r="K19" s="2">
        <v>6.280000000000001</v>
      </c>
      <c r="L19" s="2">
        <v>5.414483816031456</v>
      </c>
      <c r="M19" s="2">
        <v>4.934094156734846</v>
      </c>
      <c r="N19" s="2">
        <v>4.76</v>
      </c>
      <c r="O19" s="8">
        <f t="shared" si="2"/>
        <v>7.210385908993317</v>
      </c>
      <c r="P19" s="6">
        <f t="shared" si="0"/>
        <v>0.20004028770446425</v>
      </c>
      <c r="Q19" s="8">
        <v>7.210385908993317</v>
      </c>
      <c r="R19" s="6">
        <f t="shared" si="1"/>
        <v>0.20004028770446425</v>
      </c>
      <c r="S19" s="15"/>
    </row>
    <row r="20" spans="2:19" ht="15">
      <c r="B20" s="49">
        <v>2009</v>
      </c>
      <c r="C20" s="13">
        <v>4.61</v>
      </c>
      <c r="D20" s="2">
        <v>4.75</v>
      </c>
      <c r="E20" s="2">
        <v>4.84</v>
      </c>
      <c r="F20" s="2">
        <v>4.87</v>
      </c>
      <c r="G20" s="2">
        <v>5.134344926957425</v>
      </c>
      <c r="H20" s="2">
        <v>5.229820750304147</v>
      </c>
      <c r="I20" s="2">
        <v>5.202123269449806</v>
      </c>
      <c r="J20" s="2">
        <v>4.95</v>
      </c>
      <c r="K20" s="2">
        <v>5.04</v>
      </c>
      <c r="L20" s="2">
        <v>5.070515052017154</v>
      </c>
      <c r="M20" s="2">
        <v>5.84</v>
      </c>
      <c r="N20" s="2">
        <v>5.52</v>
      </c>
      <c r="O20" s="8">
        <f t="shared" si="2"/>
        <v>5.0880669998940435</v>
      </c>
      <c r="P20" s="6">
        <f t="shared" si="0"/>
        <v>-0.2943419306381595</v>
      </c>
      <c r="Q20" s="8">
        <v>5.0880669998940435</v>
      </c>
      <c r="R20" s="6">
        <f t="shared" si="1"/>
        <v>-0.2943419306381595</v>
      </c>
      <c r="S20" s="15"/>
    </row>
    <row r="21" spans="2:19" ht="15">
      <c r="B21" s="49">
        <v>2010</v>
      </c>
      <c r="C21" s="13">
        <v>5.559019418461234</v>
      </c>
      <c r="D21" s="2">
        <v>5.97</v>
      </c>
      <c r="E21" s="2">
        <v>6.31</v>
      </c>
      <c r="F21" s="2">
        <v>6.53</v>
      </c>
      <c r="G21" s="2">
        <v>6.55</v>
      </c>
      <c r="H21" s="2">
        <v>6.51</v>
      </c>
      <c r="I21" s="2">
        <v>6.51</v>
      </c>
      <c r="J21" s="2">
        <v>6.61</v>
      </c>
      <c r="K21" s="2">
        <v>6.51</v>
      </c>
      <c r="L21" s="2">
        <v>6.58</v>
      </c>
      <c r="M21" s="2">
        <v>6.5</v>
      </c>
      <c r="N21" s="2">
        <v>6.82</v>
      </c>
      <c r="O21" s="8">
        <f t="shared" si="2"/>
        <v>6.413251618205102</v>
      </c>
      <c r="P21" s="6">
        <f t="shared" si="0"/>
        <v>0.2604495220559506</v>
      </c>
      <c r="Q21" s="8">
        <v>6.413251618205102</v>
      </c>
      <c r="R21" s="6">
        <f t="shared" si="1"/>
        <v>0.2604495220559506</v>
      </c>
      <c r="S21" s="15"/>
    </row>
    <row r="22" spans="2:19" ht="15">
      <c r="B22" s="49">
        <v>2011</v>
      </c>
      <c r="C22" s="13">
        <v>7.18</v>
      </c>
      <c r="D22" s="2">
        <v>7.66</v>
      </c>
      <c r="E22" s="2">
        <v>8.2</v>
      </c>
      <c r="F22" s="2">
        <v>8.31</v>
      </c>
      <c r="G22" s="2">
        <v>8.38</v>
      </c>
      <c r="H22" s="2">
        <v>8.34</v>
      </c>
      <c r="I22" s="2">
        <v>8.25</v>
      </c>
      <c r="J22" s="2">
        <v>7.95</v>
      </c>
      <c r="K22" s="2">
        <v>7.81</v>
      </c>
      <c r="L22" s="2">
        <v>7.68</v>
      </c>
      <c r="M22" s="2">
        <v>7.51</v>
      </c>
      <c r="N22" s="2">
        <v>7.54</v>
      </c>
      <c r="O22" s="8">
        <f t="shared" si="2"/>
        <v>7.900833333333336</v>
      </c>
      <c r="P22" s="6">
        <f t="shared" si="0"/>
        <v>0.23195436631637545</v>
      </c>
      <c r="Q22" s="8">
        <v>7.900833333333336</v>
      </c>
      <c r="R22" s="6">
        <f t="shared" si="1"/>
        <v>0.23195436631637545</v>
      </c>
      <c r="S22" s="15"/>
    </row>
    <row r="23" spans="2:18" s="15" customFormat="1" ht="15">
      <c r="B23" s="49">
        <v>2012</v>
      </c>
      <c r="C23" s="13">
        <v>8.14</v>
      </c>
      <c r="D23" s="2">
        <v>7.76</v>
      </c>
      <c r="E23" s="2">
        <v>8.04</v>
      </c>
      <c r="F23" s="2">
        <v>8.13</v>
      </c>
      <c r="G23" s="2">
        <v>8.05</v>
      </c>
      <c r="H23" s="2">
        <v>7.98</v>
      </c>
      <c r="I23" s="2">
        <v>7.83</v>
      </c>
      <c r="J23" s="2">
        <v>7.23</v>
      </c>
      <c r="K23" s="2">
        <v>7.22</v>
      </c>
      <c r="L23" s="2">
        <v>7.16</v>
      </c>
      <c r="M23" s="2">
        <v>7</v>
      </c>
      <c r="N23" s="2">
        <v>6.98</v>
      </c>
      <c r="O23" s="8">
        <f t="shared" si="2"/>
        <v>7.626666666666668</v>
      </c>
      <c r="P23" s="6">
        <f t="shared" si="0"/>
        <v>-0.03470098090918694</v>
      </c>
      <c r="Q23" s="8">
        <v>7.628445688190628</v>
      </c>
      <c r="R23" s="6">
        <f aca="true" t="shared" si="3" ref="R23:R29">Q23/Q22-1</f>
        <v>-0.03447581206320527</v>
      </c>
    </row>
    <row r="24" spans="2:18" s="15" customFormat="1" ht="15">
      <c r="B24" s="49">
        <v>2013</v>
      </c>
      <c r="C24" s="13">
        <v>7.28</v>
      </c>
      <c r="D24" s="2">
        <v>7.61</v>
      </c>
      <c r="E24" s="2">
        <v>8.08</v>
      </c>
      <c r="F24" s="2">
        <v>8.44</v>
      </c>
      <c r="G24" s="2">
        <v>8.56</v>
      </c>
      <c r="H24" s="2">
        <v>8.38</v>
      </c>
      <c r="I24" s="2">
        <v>8.33</v>
      </c>
      <c r="J24" s="2">
        <v>8.56</v>
      </c>
      <c r="K24" s="2">
        <v>9.02</v>
      </c>
      <c r="L24" s="2">
        <v>9.43</v>
      </c>
      <c r="M24" s="2">
        <v>9.49</v>
      </c>
      <c r="N24" s="2">
        <v>9.32</v>
      </c>
      <c r="O24" s="8">
        <f aca="true" t="shared" si="4" ref="O24:O29">AVERAGE(C24:N24)</f>
        <v>8.541666666666666</v>
      </c>
      <c r="P24" s="6">
        <f t="shared" si="0"/>
        <v>0.11997377622377603</v>
      </c>
      <c r="Q24" s="8">
        <v>8.662626127371977</v>
      </c>
      <c r="R24" s="6">
        <f t="shared" si="3"/>
        <v>0.1355689587961979</v>
      </c>
    </row>
    <row r="25" spans="2:18" s="15" customFormat="1" ht="15">
      <c r="B25" s="49">
        <v>2014</v>
      </c>
      <c r="C25" s="13">
        <v>9.76</v>
      </c>
      <c r="D25" s="2">
        <v>10.08</v>
      </c>
      <c r="E25" s="2">
        <v>10.48</v>
      </c>
      <c r="F25" s="2">
        <v>10.56</v>
      </c>
      <c r="G25" s="2">
        <v>10.55</v>
      </c>
      <c r="H25" s="2">
        <v>10.51</v>
      </c>
      <c r="I25" s="2">
        <v>10.18</v>
      </c>
      <c r="J25" s="2">
        <v>9.74</v>
      </c>
      <c r="K25" s="2">
        <v>9.67</v>
      </c>
      <c r="L25" s="2">
        <v>9.21</v>
      </c>
      <c r="M25" s="2">
        <v>9.1</v>
      </c>
      <c r="N25" s="2">
        <v>9.07</v>
      </c>
      <c r="O25" s="8">
        <f t="shared" si="4"/>
        <v>9.909166666666666</v>
      </c>
      <c r="P25" s="6">
        <f>O25/O24-1</f>
        <v>0.16009756097560968</v>
      </c>
      <c r="Q25" s="8">
        <v>9.846719352444811</v>
      </c>
      <c r="R25" s="6">
        <f t="shared" si="3"/>
        <v>0.1366898683681339</v>
      </c>
    </row>
    <row r="26" spans="2:18" s="15" customFormat="1" ht="15">
      <c r="B26" s="49">
        <v>2015</v>
      </c>
      <c r="C26" s="13">
        <v>9.011552192809303</v>
      </c>
      <c r="D26" s="2">
        <v>9.143621654539983</v>
      </c>
      <c r="E26" s="2">
        <v>9.128096549397872</v>
      </c>
      <c r="F26" s="2">
        <v>9.003920535570375</v>
      </c>
      <c r="G26" s="2">
        <v>8.571380604789205</v>
      </c>
      <c r="H26" s="2">
        <v>7.900345060053566</v>
      </c>
      <c r="I26" s="2">
        <v>7.6355363897706665</v>
      </c>
      <c r="J26" s="2">
        <v>7.535826773401882</v>
      </c>
      <c r="K26" s="2">
        <v>7.5674003294411385</v>
      </c>
      <c r="L26" s="57">
        <v>7.565713858990738</v>
      </c>
      <c r="M26" s="57">
        <v>7.479836169168218</v>
      </c>
      <c r="N26" s="57">
        <v>7.498672560381347</v>
      </c>
      <c r="O26" s="8">
        <f t="shared" si="4"/>
        <v>8.170158556526191</v>
      </c>
      <c r="P26" s="6">
        <f>O26/O25-1</f>
        <v>-0.1754948895945312</v>
      </c>
      <c r="Q26" s="8">
        <v>8.035237980279808</v>
      </c>
      <c r="R26" s="6">
        <f t="shared" si="3"/>
        <v>-0.18396801079897096</v>
      </c>
    </row>
    <row r="27" spans="2:18" s="15" customFormat="1" ht="15">
      <c r="B27" s="49">
        <v>2016</v>
      </c>
      <c r="C27" s="13">
        <v>7.33</v>
      </c>
      <c r="D27" s="2">
        <v>7.49</v>
      </c>
      <c r="E27" s="2">
        <v>7.86</v>
      </c>
      <c r="F27" s="2">
        <v>7.97</v>
      </c>
      <c r="G27" s="79">
        <v>8.718173310967058</v>
      </c>
      <c r="H27" s="79">
        <v>8.66445897220515</v>
      </c>
      <c r="I27" s="79">
        <v>8.794520024661349</v>
      </c>
      <c r="J27" s="79">
        <v>8.748025314521238</v>
      </c>
      <c r="K27" s="2">
        <v>8.75</v>
      </c>
      <c r="L27" s="57">
        <v>8.9</v>
      </c>
      <c r="M27" s="57">
        <v>8.89</v>
      </c>
      <c r="N27" s="57">
        <v>9.03</v>
      </c>
      <c r="O27" s="8">
        <f t="shared" si="4"/>
        <v>8.4287648018629</v>
      </c>
      <c r="P27" s="6">
        <f>O27/O26-1</f>
        <v>0.03165253691804293</v>
      </c>
      <c r="Q27" s="8">
        <v>8.542936660499963</v>
      </c>
      <c r="R27" s="6">
        <f t="shared" si="3"/>
        <v>0.06318402534761969</v>
      </c>
    </row>
    <row r="28" spans="2:18" s="96" customFormat="1" ht="15">
      <c r="B28" s="49" t="s">
        <v>26</v>
      </c>
      <c r="C28" s="13">
        <v>9.03</v>
      </c>
      <c r="D28" s="2">
        <v>9.55</v>
      </c>
      <c r="E28" s="2">
        <v>9.87</v>
      </c>
      <c r="F28" s="2">
        <v>10.07</v>
      </c>
      <c r="G28" s="2">
        <v>10.23</v>
      </c>
      <c r="H28" s="2">
        <v>10.13</v>
      </c>
      <c r="I28" s="2">
        <v>9.91</v>
      </c>
      <c r="J28" s="79">
        <v>9.963336352712638</v>
      </c>
      <c r="K28" s="79">
        <v>9.793148465216737</v>
      </c>
      <c r="L28" s="79">
        <v>9.744885288335166</v>
      </c>
      <c r="M28" s="79">
        <v>9.675598476306146</v>
      </c>
      <c r="N28" s="79">
        <v>9.534592192182137</v>
      </c>
      <c r="O28" s="8">
        <f t="shared" si="4"/>
        <v>9.791796731229402</v>
      </c>
      <c r="P28" s="6">
        <f>O28/O27-1</f>
        <v>0.16171194254527643</v>
      </c>
      <c r="Q28" s="8">
        <v>9.72202771174144</v>
      </c>
      <c r="R28" s="6">
        <f t="shared" si="3"/>
        <v>0.13801940692048542</v>
      </c>
    </row>
    <row r="29" spans="2:18" s="96" customFormat="1" ht="15">
      <c r="B29" s="49" t="s">
        <v>32</v>
      </c>
      <c r="C29" s="170">
        <v>9.599039950468125</v>
      </c>
      <c r="D29" s="79">
        <v>9.778930836522465</v>
      </c>
      <c r="E29" s="79">
        <v>10.238686623469436</v>
      </c>
      <c r="F29" s="79">
        <v>10.12202519107456</v>
      </c>
      <c r="G29" s="79">
        <v>10.372350674408318</v>
      </c>
      <c r="H29" s="79">
        <v>10.481409870916245</v>
      </c>
      <c r="I29" s="79">
        <v>10.360291286642326</v>
      </c>
      <c r="J29" s="57">
        <v>9.98</v>
      </c>
      <c r="K29" s="57">
        <v>9.83</v>
      </c>
      <c r="L29" s="57">
        <v>9.75</v>
      </c>
      <c r="M29" s="57">
        <v>9.43</v>
      </c>
      <c r="N29" s="57">
        <v>9.46</v>
      </c>
      <c r="O29" s="172">
        <f t="shared" si="4"/>
        <v>9.950227869458457</v>
      </c>
      <c r="P29" s="169">
        <f>O29/O28-1</f>
        <v>0.016179986429228466</v>
      </c>
      <c r="Q29" s="172">
        <v>9.857723151909125</v>
      </c>
      <c r="R29" s="169">
        <f t="shared" si="3"/>
        <v>0.013957524519684794</v>
      </c>
    </row>
    <row r="30" spans="2:18" s="61" customFormat="1" ht="15.75" thickBot="1">
      <c r="B30" s="114" t="s">
        <v>59</v>
      </c>
      <c r="C30" s="191">
        <v>9.43</v>
      </c>
      <c r="D30" s="188">
        <v>9.674144930818075</v>
      </c>
      <c r="E30" s="188">
        <v>10</v>
      </c>
      <c r="F30" s="188">
        <v>10.41</v>
      </c>
      <c r="G30" s="188">
        <v>10.51</v>
      </c>
      <c r="H30" s="188">
        <v>10.79</v>
      </c>
      <c r="I30" s="188">
        <v>10.68</v>
      </c>
      <c r="J30" s="215">
        <v>10.94</v>
      </c>
      <c r="K30" s="215">
        <v>11.1</v>
      </c>
      <c r="L30" s="178">
        <v>11.219022739149832</v>
      </c>
      <c r="M30" s="178">
        <v>11.167782816342575</v>
      </c>
      <c r="N30" s="19"/>
      <c r="O30" s="80"/>
      <c r="P30" s="44"/>
      <c r="Q30" s="80"/>
      <c r="R30" s="44"/>
    </row>
    <row r="31" spans="2:17" ht="15">
      <c r="B31" s="93" t="s">
        <v>24</v>
      </c>
      <c r="C31" s="94"/>
      <c r="D31" s="94"/>
      <c r="E31" s="94"/>
      <c r="F31" s="95"/>
      <c r="H31" s="15"/>
      <c r="I31" s="96"/>
      <c r="J31" s="96"/>
      <c r="K31" s="96"/>
      <c r="L31" s="96"/>
      <c r="M31" s="96"/>
      <c r="N31" s="1"/>
      <c r="O31" s="1"/>
      <c r="P31" s="1"/>
      <c r="Q31" s="1"/>
    </row>
    <row r="32" spans="2:19" s="15" customFormat="1" ht="15">
      <c r="B32" s="82"/>
      <c r="C32" s="82"/>
      <c r="D32" s="82"/>
      <c r="E32" s="183"/>
      <c r="F32" s="82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"/>
      <c r="S32" s="96"/>
    </row>
    <row r="33" spans="2:17" s="15" customFormat="1" ht="15">
      <c r="B33" s="1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6"/>
      <c r="Q33" s="96"/>
    </row>
    <row r="34" spans="2:17" ht="15">
      <c r="B34" s="18" t="s">
        <v>20</v>
      </c>
      <c r="C34" s="1"/>
      <c r="D34" s="1"/>
      <c r="E34" s="1"/>
      <c r="F34" s="1"/>
      <c r="G34" s="1"/>
      <c r="H34" s="1"/>
      <c r="I34" s="1"/>
      <c r="J34" s="1"/>
      <c r="K34" s="24"/>
      <c r="L34" s="24"/>
      <c r="M34" s="1"/>
      <c r="N34" s="1"/>
      <c r="Q34" s="9"/>
    </row>
    <row r="35" spans="2:10" s="18" customFormat="1" ht="15.75" customHeight="1">
      <c r="B35" s="88"/>
      <c r="C35" s="201" t="s">
        <v>65</v>
      </c>
      <c r="D35" s="200"/>
      <c r="E35" s="200"/>
      <c r="F35" s="200"/>
      <c r="G35" s="200"/>
      <c r="H35" s="200"/>
      <c r="I35" s="200"/>
      <c r="J35" s="200"/>
    </row>
    <row r="36" spans="2:17" s="15" customFormat="1" ht="15.75" customHeight="1">
      <c r="B36" s="76"/>
      <c r="C36" s="200" t="s">
        <v>63</v>
      </c>
      <c r="D36" s="200"/>
      <c r="E36" s="200"/>
      <c r="F36" s="200"/>
      <c r="G36" s="200"/>
      <c r="H36" s="200"/>
      <c r="I36" s="200"/>
      <c r="J36" s="200"/>
      <c r="Q36" s="10"/>
    </row>
    <row r="37" spans="2:19" s="18" customFormat="1" ht="15.75" customHeight="1">
      <c r="B37" s="101"/>
      <c r="C37" s="200" t="s">
        <v>64</v>
      </c>
      <c r="D37" s="200"/>
      <c r="E37" s="200"/>
      <c r="F37" s="200"/>
      <c r="G37" s="200"/>
      <c r="H37" s="200"/>
      <c r="I37" s="200"/>
      <c r="J37" s="200"/>
      <c r="M37" s="89"/>
      <c r="N37" s="89"/>
      <c r="O37" s="89"/>
      <c r="P37" s="70"/>
      <c r="Q37" s="15"/>
      <c r="R37" s="89"/>
      <c r="S37" s="89"/>
    </row>
    <row r="38" spans="1:18" s="15" customFormat="1" ht="36" customHeight="1" thickBot="1">
      <c r="A38" s="69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</row>
    <row r="39" spans="2:12" s="15" customFormat="1" ht="15.75" thickBot="1">
      <c r="B39" s="48"/>
      <c r="F39" s="37"/>
      <c r="H39" s="222" t="s">
        <v>21</v>
      </c>
      <c r="I39" s="223"/>
      <c r="J39" s="223"/>
      <c r="K39" s="223"/>
      <c r="L39" s="224"/>
    </row>
    <row r="40" spans="2:11" s="15" customFormat="1" ht="15.75" thickBot="1">
      <c r="B40" s="48"/>
      <c r="I40" s="36"/>
      <c r="J40" s="36"/>
      <c r="K40" s="36"/>
    </row>
    <row r="41" spans="2:18" s="83" customFormat="1" ht="30" customHeight="1" thickBot="1">
      <c r="B41" s="87" t="s">
        <v>13</v>
      </c>
      <c r="C41" s="84" t="s">
        <v>1</v>
      </c>
      <c r="D41" s="84" t="s">
        <v>2</v>
      </c>
      <c r="E41" s="84" t="s">
        <v>3</v>
      </c>
      <c r="F41" s="84" t="s">
        <v>4</v>
      </c>
      <c r="G41" s="84" t="s">
        <v>5</v>
      </c>
      <c r="H41" s="84" t="s">
        <v>6</v>
      </c>
      <c r="I41" s="84" t="s">
        <v>7</v>
      </c>
      <c r="J41" s="84" t="s">
        <v>8</v>
      </c>
      <c r="K41" s="84" t="s">
        <v>9</v>
      </c>
      <c r="L41" s="84" t="s">
        <v>10</v>
      </c>
      <c r="M41" s="84" t="s">
        <v>11</v>
      </c>
      <c r="N41" s="84" t="s">
        <v>12</v>
      </c>
      <c r="O41" s="85" t="s">
        <v>29</v>
      </c>
      <c r="P41" s="86" t="s">
        <v>28</v>
      </c>
      <c r="Q41" s="85" t="s">
        <v>30</v>
      </c>
      <c r="R41" s="86" t="s">
        <v>28</v>
      </c>
    </row>
    <row r="42" spans="2:18" ht="15">
      <c r="B42" s="49">
        <v>2002</v>
      </c>
      <c r="C42" s="2">
        <f aca="true" t="shared" si="5" ref="C42:N42">+C13/C71</f>
        <v>0.12837244513862223</v>
      </c>
      <c r="D42" s="2">
        <f t="shared" si="5"/>
        <v>0.13241341314473382</v>
      </c>
      <c r="E42" s="2">
        <f t="shared" si="5"/>
        <v>0.13444944073528586</v>
      </c>
      <c r="F42" s="2">
        <f t="shared" si="5"/>
        <v>0.13386664897682404</v>
      </c>
      <c r="G42" s="2">
        <f t="shared" si="5"/>
        <v>0.12846626333542122</v>
      </c>
      <c r="H42" s="2">
        <f t="shared" si="5"/>
        <v>0.12339607478691068</v>
      </c>
      <c r="I42" s="2">
        <f t="shared" si="5"/>
        <v>0.09769322749005532</v>
      </c>
      <c r="J42" s="2">
        <f t="shared" si="5"/>
        <v>0.09165586645900739</v>
      </c>
      <c r="K42" s="2">
        <f t="shared" si="5"/>
        <v>0.08337944132211486</v>
      </c>
      <c r="L42" s="2">
        <f t="shared" si="5"/>
        <v>0.1028874416234941</v>
      </c>
      <c r="M42" s="2">
        <f t="shared" si="5"/>
        <v>0.09234319985285579</v>
      </c>
      <c r="N42" s="2">
        <f t="shared" si="5"/>
        <v>0.0997874526109284</v>
      </c>
      <c r="O42" s="8">
        <f>AVERAGE(C42:N42)</f>
        <v>0.11239257628968781</v>
      </c>
      <c r="P42" s="5"/>
      <c r="Q42" s="8">
        <v>0.11106887685921596</v>
      </c>
      <c r="R42" s="5"/>
    </row>
    <row r="43" spans="2:18" ht="15">
      <c r="B43" s="49">
        <v>2003</v>
      </c>
      <c r="C43" s="2">
        <f aca="true" t="shared" si="6" ref="C43:N43">+C14/C72</f>
        <v>0.09776529877204204</v>
      </c>
      <c r="D43" s="2">
        <f t="shared" si="6"/>
        <v>0.10278486484121309</v>
      </c>
      <c r="E43" s="2">
        <f t="shared" si="6"/>
        <v>0.11897137151988924</v>
      </c>
      <c r="F43" s="2">
        <f t="shared" si="6"/>
        <v>0.12044267304157817</v>
      </c>
      <c r="G43" s="2">
        <f t="shared" si="6"/>
        <v>0.11951940768321596</v>
      </c>
      <c r="H43" s="2">
        <f t="shared" si="6"/>
        <v>0.14556341567739003</v>
      </c>
      <c r="I43" s="2">
        <f t="shared" si="6"/>
        <v>0.142466768520356</v>
      </c>
      <c r="J43" s="2">
        <f t="shared" si="6"/>
        <v>0.13770810978575443</v>
      </c>
      <c r="K43" s="2">
        <f t="shared" si="6"/>
        <v>0.1369577403042406</v>
      </c>
      <c r="L43" s="2">
        <f t="shared" si="6"/>
        <v>0.13373764130532642</v>
      </c>
      <c r="M43" s="2">
        <f t="shared" si="6"/>
        <v>0.1296925545393883</v>
      </c>
      <c r="N43" s="2">
        <f t="shared" si="6"/>
        <v>0.12726941438463188</v>
      </c>
      <c r="O43" s="8">
        <f>AVERAGE(C43:N43)</f>
        <v>0.12607327169791885</v>
      </c>
      <c r="P43" s="6">
        <f aca="true" t="shared" si="7" ref="P43:R51">O43/O42-1</f>
        <v>0.12172241138924988</v>
      </c>
      <c r="Q43" s="8">
        <v>0.12691891171452033</v>
      </c>
      <c r="R43" s="6">
        <f t="shared" si="7"/>
        <v>0.14270455687955574</v>
      </c>
    </row>
    <row r="44" spans="2:18" ht="15">
      <c r="B44" s="49">
        <v>2004</v>
      </c>
      <c r="C44" s="2">
        <f aca="true" t="shared" si="8" ref="C44:N44">+C15/C73</f>
        <v>0.12953558976660073</v>
      </c>
      <c r="D44" s="2">
        <f t="shared" si="8"/>
        <v>0.13193846100405618</v>
      </c>
      <c r="E44" s="2">
        <f t="shared" si="8"/>
        <v>0.1392901173508831</v>
      </c>
      <c r="F44" s="2">
        <f t="shared" si="8"/>
        <v>0.14172130909647526</v>
      </c>
      <c r="G44" s="2">
        <f t="shared" si="8"/>
        <v>0.1475264560175348</v>
      </c>
      <c r="H44" s="2">
        <f t="shared" si="8"/>
        <v>0.14589342545501408</v>
      </c>
      <c r="I44" s="2">
        <f t="shared" si="8"/>
        <v>0.14564443939719426</v>
      </c>
      <c r="J44" s="2">
        <f t="shared" si="8"/>
        <v>0.14676342204048143</v>
      </c>
      <c r="K44" s="2">
        <f t="shared" si="8"/>
        <v>0.15385852493726535</v>
      </c>
      <c r="L44" s="2">
        <f t="shared" si="8"/>
        <v>0.15704369207147786</v>
      </c>
      <c r="M44" s="2">
        <f t="shared" si="8"/>
        <v>0.15563110920526183</v>
      </c>
      <c r="N44" s="2">
        <f t="shared" si="8"/>
        <v>0.1540620625410792</v>
      </c>
      <c r="O44" s="8">
        <f aca="true" t="shared" si="9" ref="O44:O52">AVERAGE(C44:N44)</f>
        <v>0.14574238407361031</v>
      </c>
      <c r="P44" s="6">
        <f t="shared" si="7"/>
        <v>0.1560133413751661</v>
      </c>
      <c r="Q44" s="8">
        <v>0.14691818383174368</v>
      </c>
      <c r="R44" s="6">
        <f t="shared" si="7"/>
        <v>0.15757519385454444</v>
      </c>
    </row>
    <row r="45" spans="2:18" ht="15">
      <c r="B45" s="49">
        <v>2005</v>
      </c>
      <c r="C45" s="2">
        <f aca="true" t="shared" si="10" ref="C45:N45">+C16/C74</f>
        <v>0.16157886664731574</v>
      </c>
      <c r="D45" s="2">
        <f t="shared" si="10"/>
        <v>0.1662808189155479</v>
      </c>
      <c r="E45" s="2">
        <f t="shared" si="10"/>
        <v>0.16690059246344627</v>
      </c>
      <c r="F45" s="2">
        <f t="shared" si="10"/>
        <v>0.17445563555498367</v>
      </c>
      <c r="G45" s="2">
        <f t="shared" si="10"/>
        <v>0.17762111465536157</v>
      </c>
      <c r="H45" s="2">
        <f t="shared" si="10"/>
        <v>0.17870282166228868</v>
      </c>
      <c r="I45" s="2">
        <f t="shared" si="10"/>
        <v>0.17446722316410188</v>
      </c>
      <c r="J45" s="2">
        <f t="shared" si="10"/>
        <v>0.16914611309600416</v>
      </c>
      <c r="K45" s="2">
        <f t="shared" si="10"/>
        <v>0.1752991512113</v>
      </c>
      <c r="L45" s="2">
        <f t="shared" si="10"/>
        <v>0.17651084225261457</v>
      </c>
      <c r="M45" s="2">
        <f t="shared" si="10"/>
        <v>0.177132176591586</v>
      </c>
      <c r="N45" s="2">
        <f t="shared" si="10"/>
        <v>0.17543486228191038</v>
      </c>
      <c r="O45" s="8">
        <f t="shared" si="9"/>
        <v>0.17279418487470508</v>
      </c>
      <c r="P45" s="6">
        <f t="shared" si="7"/>
        <v>0.18561382107919733</v>
      </c>
      <c r="Q45" s="8">
        <v>0.1731995975211804</v>
      </c>
      <c r="R45" s="6">
        <f t="shared" si="7"/>
        <v>0.17888468945093394</v>
      </c>
    </row>
    <row r="46" spans="2:18" ht="15">
      <c r="B46" s="49">
        <v>2006</v>
      </c>
      <c r="C46" s="2">
        <f aca="true" t="shared" si="11" ref="C46:N46">+C17/C75</f>
        <v>0.1647142344296027</v>
      </c>
      <c r="D46" s="2">
        <f t="shared" si="11"/>
        <v>0.16819890076970956</v>
      </c>
      <c r="E46" s="2">
        <f t="shared" si="11"/>
        <v>0.1820384905894126</v>
      </c>
      <c r="F46" s="2">
        <f t="shared" si="11"/>
        <v>0.18614346683187652</v>
      </c>
      <c r="G46" s="2">
        <f t="shared" si="11"/>
        <v>0.18639537302011763</v>
      </c>
      <c r="H46" s="2">
        <f t="shared" si="11"/>
        <v>0.1851383147467502</v>
      </c>
      <c r="I46" s="2">
        <f t="shared" si="11"/>
        <v>0.18173798709303413</v>
      </c>
      <c r="J46" s="2">
        <f t="shared" si="11"/>
        <v>0.1737129187275993</v>
      </c>
      <c r="K46" s="2">
        <f t="shared" si="11"/>
        <v>0.1616489420940262</v>
      </c>
      <c r="L46" s="2">
        <f t="shared" si="11"/>
        <v>0.16026812199033505</v>
      </c>
      <c r="M46" s="2">
        <f t="shared" si="11"/>
        <v>0.1566847829256548</v>
      </c>
      <c r="N46" s="2">
        <f t="shared" si="11"/>
        <v>0.1522188340429774</v>
      </c>
      <c r="O46" s="8">
        <f t="shared" si="9"/>
        <v>0.17157503060509136</v>
      </c>
      <c r="P46" s="6">
        <f t="shared" si="7"/>
        <v>-0.007055528347193807</v>
      </c>
      <c r="Q46" s="8">
        <v>0.1700557845632402</v>
      </c>
      <c r="R46" s="6">
        <f t="shared" si="7"/>
        <v>-0.018151387202592906</v>
      </c>
    </row>
    <row r="47" spans="2:18" ht="15">
      <c r="B47" s="49">
        <v>2007</v>
      </c>
      <c r="C47" s="2">
        <f aca="true" t="shared" si="12" ref="C47:N47">+C18/C76</f>
        <v>0.17272231732723564</v>
      </c>
      <c r="D47" s="2">
        <f t="shared" si="12"/>
        <v>0.1781864348064183</v>
      </c>
      <c r="E47" s="2">
        <f t="shared" si="12"/>
        <v>0.20204931747849686</v>
      </c>
      <c r="F47" s="2">
        <f t="shared" si="12"/>
        <v>0.21558603522483252</v>
      </c>
      <c r="G47" s="2">
        <f t="shared" si="12"/>
        <v>0.24594891895355725</v>
      </c>
      <c r="H47" s="2">
        <f t="shared" si="12"/>
        <v>0.24483081494693842</v>
      </c>
      <c r="I47" s="2">
        <f t="shared" si="12"/>
        <v>0.24209487127164267</v>
      </c>
      <c r="J47" s="2">
        <f t="shared" si="12"/>
        <v>0.276</v>
      </c>
      <c r="K47" s="2">
        <f t="shared" si="12"/>
        <v>0.3115060240963856</v>
      </c>
      <c r="L47" s="2">
        <f t="shared" si="12"/>
        <v>0.3308</v>
      </c>
      <c r="M47" s="2">
        <f t="shared" si="12"/>
        <v>0.331</v>
      </c>
      <c r="N47" s="2">
        <f t="shared" si="12"/>
        <v>0.3474</v>
      </c>
      <c r="O47" s="8">
        <f t="shared" si="9"/>
        <v>0.25817706117545897</v>
      </c>
      <c r="P47" s="6">
        <f t="shared" si="7"/>
        <v>0.5047472832436597</v>
      </c>
      <c r="Q47" s="8">
        <v>0.2660766968118572</v>
      </c>
      <c r="R47" s="6">
        <f t="shared" si="7"/>
        <v>0.5646436108905712</v>
      </c>
    </row>
    <row r="48" spans="2:18" ht="15">
      <c r="B48" s="49">
        <v>2008</v>
      </c>
      <c r="C48" s="2">
        <f aca="true" t="shared" si="13" ref="C48:N48">+C19/C77</f>
        <v>0.3767</v>
      </c>
      <c r="D48" s="2">
        <f t="shared" si="13"/>
        <v>0.3892</v>
      </c>
      <c r="E48" s="2">
        <f t="shared" si="13"/>
        <v>0.4028295469835496</v>
      </c>
      <c r="F48" s="2">
        <f t="shared" si="13"/>
        <v>0.4279335774845733</v>
      </c>
      <c r="G48" s="2">
        <f t="shared" si="13"/>
        <v>0.4271913052229043</v>
      </c>
      <c r="H48" s="2">
        <f t="shared" si="13"/>
        <v>0.4360315994665025</v>
      </c>
      <c r="I48" s="2">
        <f t="shared" si="13"/>
        <v>0.41554124246831503</v>
      </c>
      <c r="J48" s="2">
        <f t="shared" si="13"/>
        <v>0.3732408960332413</v>
      </c>
      <c r="K48" s="2">
        <f t="shared" si="13"/>
        <v>0.3074813944379162</v>
      </c>
      <c r="L48" s="2">
        <f t="shared" si="13"/>
        <v>0.24200973566492898</v>
      </c>
      <c r="M48" s="2">
        <f t="shared" si="13"/>
        <v>0.20830388638218628</v>
      </c>
      <c r="N48" s="2">
        <f t="shared" si="13"/>
        <v>0.1954584650761713</v>
      </c>
      <c r="O48" s="8">
        <f t="shared" si="9"/>
        <v>0.3501601374350241</v>
      </c>
      <c r="P48" s="6">
        <f t="shared" si="7"/>
        <v>0.356279042920288</v>
      </c>
      <c r="Q48" s="8">
        <v>0.33952464426129</v>
      </c>
      <c r="R48" s="6">
        <f t="shared" si="7"/>
        <v>0.2760405113619093</v>
      </c>
    </row>
    <row r="49" spans="2:18" ht="15">
      <c r="B49" s="49">
        <v>2009</v>
      </c>
      <c r="C49" s="2">
        <f aca="true" t="shared" si="14" ref="C49:N49">+C20/C78</f>
        <v>0.19793902962644913</v>
      </c>
      <c r="D49" s="2">
        <f t="shared" si="14"/>
        <v>0.20430107526881722</v>
      </c>
      <c r="E49" s="2">
        <f t="shared" si="14"/>
        <v>0.20183486238532108</v>
      </c>
      <c r="F49" s="2">
        <f t="shared" si="14"/>
        <v>0.20262117744955274</v>
      </c>
      <c r="G49" s="2">
        <f t="shared" si="14"/>
        <v>0.21668474053418127</v>
      </c>
      <c r="H49" s="2">
        <f t="shared" si="14"/>
        <v>0.22358260657108064</v>
      </c>
      <c r="I49" s="2">
        <f t="shared" si="14"/>
        <v>0.2223604731545119</v>
      </c>
      <c r="J49" s="2">
        <f t="shared" si="14"/>
        <v>0.2166112375284439</v>
      </c>
      <c r="K49" s="2">
        <f t="shared" si="14"/>
        <v>0.22969647251845776</v>
      </c>
      <c r="L49" s="2">
        <f t="shared" si="14"/>
        <v>0.24354058847344637</v>
      </c>
      <c r="M49" s="2">
        <f t="shared" si="14"/>
        <v>0.2854210449147158</v>
      </c>
      <c r="N49" s="2">
        <f t="shared" si="14"/>
        <v>0.2801603816677663</v>
      </c>
      <c r="O49" s="8">
        <f t="shared" si="9"/>
        <v>0.22706280750772867</v>
      </c>
      <c r="P49" s="6">
        <f t="shared" si="7"/>
        <v>-0.35154581223608705</v>
      </c>
      <c r="Q49" s="8">
        <v>0.23022280320086075</v>
      </c>
      <c r="R49" s="6">
        <f t="shared" si="7"/>
        <v>-0.32192608963110547</v>
      </c>
    </row>
    <row r="50" spans="2:18" ht="15">
      <c r="B50" s="49">
        <v>2010</v>
      </c>
      <c r="C50" s="2">
        <f aca="true" t="shared" si="15" ref="C50:N50">+C21/C79</f>
        <v>0.28384066471591696</v>
      </c>
      <c r="D50" s="2">
        <f t="shared" si="15"/>
        <v>0.3020337954062532</v>
      </c>
      <c r="E50" s="2">
        <f t="shared" si="15"/>
        <v>0.32179101433015445</v>
      </c>
      <c r="F50" s="2">
        <f t="shared" si="15"/>
        <v>0.3374677002583979</v>
      </c>
      <c r="G50" s="2">
        <f t="shared" si="15"/>
        <v>0.34004776243380747</v>
      </c>
      <c r="H50" s="2">
        <f t="shared" si="15"/>
        <v>0.31825959423123934</v>
      </c>
      <c r="I50" s="2">
        <f t="shared" si="15"/>
        <v>0.3086478285605917</v>
      </c>
      <c r="J50" s="2">
        <f t="shared" si="15"/>
        <v>0.3168895920226281</v>
      </c>
      <c r="K50" s="2">
        <f t="shared" si="15"/>
        <v>0.31663424124513617</v>
      </c>
      <c r="L50" s="2">
        <f t="shared" si="15"/>
        <v>0.3255008656937917</v>
      </c>
      <c r="M50" s="2">
        <f t="shared" si="15"/>
        <v>0.32560236437409207</v>
      </c>
      <c r="N50" s="2">
        <f t="shared" si="15"/>
        <v>0.3414267834793492</v>
      </c>
      <c r="O50" s="8">
        <f t="shared" si="9"/>
        <v>0.31984518389594646</v>
      </c>
      <c r="P50" s="6">
        <f t="shared" si="7"/>
        <v>0.4086198766174407</v>
      </c>
      <c r="Q50" s="8">
        <v>0.3201842598821599</v>
      </c>
      <c r="R50" s="6">
        <f t="shared" si="7"/>
        <v>0.39075823693629164</v>
      </c>
    </row>
    <row r="51" spans="2:18" ht="15">
      <c r="B51" s="49">
        <v>2011</v>
      </c>
      <c r="C51" s="2">
        <f aca="true" t="shared" si="16" ref="C51:N51">+C22/C80</f>
        <v>0.3614943107441345</v>
      </c>
      <c r="D51" s="2">
        <f t="shared" si="16"/>
        <v>0.3911356209150327</v>
      </c>
      <c r="E51" s="2">
        <f t="shared" si="16"/>
        <v>0.42412330609289334</v>
      </c>
      <c r="F51" s="2">
        <f t="shared" si="16"/>
        <v>0.4373223871171456</v>
      </c>
      <c r="G51" s="2">
        <f t="shared" si="16"/>
        <v>0.44449159284994433</v>
      </c>
      <c r="H51" s="2">
        <f t="shared" si="16"/>
        <v>0.45008094981111707</v>
      </c>
      <c r="I51" s="2">
        <f t="shared" si="16"/>
        <v>0.4469848837839302</v>
      </c>
      <c r="J51" s="2">
        <f t="shared" si="16"/>
        <v>0.4236836495416756</v>
      </c>
      <c r="K51" s="2">
        <f t="shared" si="16"/>
        <v>0.3990190568640474</v>
      </c>
      <c r="L51" s="2">
        <f t="shared" si="16"/>
        <v>0.3853487205218264</v>
      </c>
      <c r="M51" s="2">
        <f t="shared" si="16"/>
        <v>0.37736797145872064</v>
      </c>
      <c r="N51" s="2">
        <f t="shared" si="16"/>
        <v>0.37756634952428647</v>
      </c>
      <c r="O51" s="8">
        <f t="shared" si="9"/>
        <v>0.4098848999353962</v>
      </c>
      <c r="P51" s="6">
        <f t="shared" si="7"/>
        <v>0.28151030740153926</v>
      </c>
      <c r="Q51" s="8">
        <v>0.4081197138956137</v>
      </c>
      <c r="R51" s="6">
        <f t="shared" si="7"/>
        <v>0.2746401526602755</v>
      </c>
    </row>
    <row r="52" spans="2:18" s="15" customFormat="1" ht="15">
      <c r="B52" s="49">
        <v>2012</v>
      </c>
      <c r="C52" s="2">
        <f aca="true" t="shared" si="17" ref="C52:N52">+C23/C81</f>
        <v>0.4147770700636943</v>
      </c>
      <c r="D52" s="2">
        <f t="shared" si="17"/>
        <v>0.39925910681210125</v>
      </c>
      <c r="E52" s="2">
        <f t="shared" si="17"/>
        <v>0.41171650962720197</v>
      </c>
      <c r="F52" s="2">
        <f t="shared" si="17"/>
        <v>0.4130887658147452</v>
      </c>
      <c r="G52" s="2">
        <f t="shared" si="17"/>
        <v>0.39796321929998024</v>
      </c>
      <c r="H52" s="2">
        <f t="shared" si="17"/>
        <v>0.3679454075986721</v>
      </c>
      <c r="I52" s="2">
        <f t="shared" si="17"/>
        <v>0.35924022756469076</v>
      </c>
      <c r="J52" s="2">
        <f t="shared" si="17"/>
        <v>0.33927733458470205</v>
      </c>
      <c r="K52" s="2">
        <f t="shared" si="17"/>
        <v>0.3402771231972853</v>
      </c>
      <c r="L52" s="2">
        <f t="shared" si="17"/>
        <v>0.35561736366345487</v>
      </c>
      <c r="M52" s="2">
        <f t="shared" si="17"/>
        <v>0.35401810549739543</v>
      </c>
      <c r="N52" s="14">
        <f t="shared" si="17"/>
        <v>0.36158309158723584</v>
      </c>
      <c r="O52" s="8">
        <f t="shared" si="9"/>
        <v>0.3762302771092633</v>
      </c>
      <c r="P52" s="6">
        <f aca="true" t="shared" si="18" ref="P52:P57">O52/O51-1</f>
        <v>-0.0821074961079008</v>
      </c>
      <c r="Q52" s="8">
        <v>0.3741547560506909</v>
      </c>
      <c r="R52" s="6">
        <f aca="true" t="shared" si="19" ref="R52:R58">Q52/Q51-1</f>
        <v>-0.08322302669654957</v>
      </c>
    </row>
    <row r="53" spans="2:18" s="15" customFormat="1" ht="15">
      <c r="B53" s="49">
        <v>2013</v>
      </c>
      <c r="C53" s="13">
        <f aca="true" t="shared" si="20" ref="C53:N53">C24/C82</f>
        <v>0.37665562913907286</v>
      </c>
      <c r="D53" s="2">
        <f t="shared" si="20"/>
        <v>0.3981583215612411</v>
      </c>
      <c r="E53" s="2">
        <f t="shared" si="20"/>
        <v>0.42526315789473684</v>
      </c>
      <c r="F53" s="2">
        <f t="shared" si="20"/>
        <v>0.44451466793068944</v>
      </c>
      <c r="G53" s="2">
        <f t="shared" si="20"/>
        <v>0.4445136833359298</v>
      </c>
      <c r="H53" s="2">
        <f t="shared" si="20"/>
        <v>0.40532043530834344</v>
      </c>
      <c r="I53" s="2">
        <f t="shared" si="20"/>
        <v>0.39529255445356615</v>
      </c>
      <c r="J53" s="2">
        <f t="shared" si="20"/>
        <v>0.3911354809230066</v>
      </c>
      <c r="K53" s="2">
        <f t="shared" si="20"/>
        <v>0.4073154210882818</v>
      </c>
      <c r="L53" s="2">
        <f t="shared" si="20"/>
        <v>0.43576709796672825</v>
      </c>
      <c r="M53" s="2">
        <f t="shared" si="20"/>
        <v>0.44453813003560055</v>
      </c>
      <c r="N53" s="14">
        <f t="shared" si="20"/>
        <v>0.4362683143753218</v>
      </c>
      <c r="O53" s="16">
        <f aca="true" t="shared" si="21" ref="O53:O58">AVERAGE(C53:N53)</f>
        <v>0.41706190783437647</v>
      </c>
      <c r="P53" s="6">
        <f t="shared" si="18"/>
        <v>0.10852829559290078</v>
      </c>
      <c r="Q53" s="8">
        <v>0.41937677654780314</v>
      </c>
      <c r="R53" s="6">
        <f t="shared" si="19"/>
        <v>0.12086448124953297</v>
      </c>
    </row>
    <row r="54" spans="2:18" s="15" customFormat="1" ht="15">
      <c r="B54" s="49">
        <v>2014</v>
      </c>
      <c r="C54" s="13">
        <f aca="true" t="shared" si="22" ref="C54:N54">C25/C83</f>
        <v>0.4506834133727374</v>
      </c>
      <c r="D54" s="2">
        <f t="shared" si="22"/>
        <v>0.45052292839903463</v>
      </c>
      <c r="E54" s="2">
        <f t="shared" si="22"/>
        <v>0.4629997791031588</v>
      </c>
      <c r="F54" s="2">
        <f t="shared" si="22"/>
        <v>0.46208375268017327</v>
      </c>
      <c r="G54" s="2">
        <f t="shared" si="22"/>
        <v>0.45825731908609163</v>
      </c>
      <c r="H54" s="2">
        <f t="shared" si="22"/>
        <v>0.4578323749782192</v>
      </c>
      <c r="I54" s="2">
        <f t="shared" si="22"/>
        <v>0.44255097161239837</v>
      </c>
      <c r="J54" s="2">
        <f t="shared" si="22"/>
        <v>0.4106239460370995</v>
      </c>
      <c r="K54" s="2">
        <f t="shared" si="22"/>
        <v>0.39763148155762984</v>
      </c>
      <c r="L54" s="2">
        <f t="shared" si="22"/>
        <v>0.378762954433295</v>
      </c>
      <c r="M54" s="2">
        <f t="shared" si="22"/>
        <v>0.3792772892093527</v>
      </c>
      <c r="N54" s="14">
        <f t="shared" si="22"/>
        <v>0.3762392666030614</v>
      </c>
      <c r="O54" s="16">
        <f t="shared" si="21"/>
        <v>0.42728878975602097</v>
      </c>
      <c r="P54" s="6">
        <f t="shared" si="18"/>
        <v>0.024521256268040137</v>
      </c>
      <c r="Q54" s="8">
        <v>0.4226483822503201</v>
      </c>
      <c r="R54" s="6">
        <f t="shared" si="19"/>
        <v>0.007801113188593556</v>
      </c>
    </row>
    <row r="55" spans="2:18" s="15" customFormat="1" ht="15">
      <c r="B55" s="49">
        <v>2015</v>
      </c>
      <c r="C55" s="13">
        <v>0.3682693989705477</v>
      </c>
      <c r="D55" s="2">
        <v>0.3720851979547482</v>
      </c>
      <c r="E55" s="2">
        <v>0.3609940895909939</v>
      </c>
      <c r="F55" s="2">
        <v>0.34169179672765265</v>
      </c>
      <c r="G55" s="2">
        <v>0.3214468631085395</v>
      </c>
      <c r="H55" s="2">
        <v>0.2942619584346531</v>
      </c>
      <c r="I55" s="2">
        <v>0.2753032770784448</v>
      </c>
      <c r="J55" s="2">
        <v>0.26435931991166356</v>
      </c>
      <c r="K55" s="2">
        <v>0.2623925218252822</v>
      </c>
      <c r="L55" s="57">
        <v>0.25787224714512214</v>
      </c>
      <c r="M55" s="57">
        <v>0.2532961791116904</v>
      </c>
      <c r="N55" s="58">
        <v>0.251802302229058</v>
      </c>
      <c r="O55" s="16">
        <f t="shared" si="21"/>
        <v>0.30198126267403297</v>
      </c>
      <c r="P55" s="6">
        <f t="shared" si="18"/>
        <v>-0.2932619111152852</v>
      </c>
      <c r="Q55" s="8">
        <v>0.2948461592825068</v>
      </c>
      <c r="R55" s="6">
        <f t="shared" si="19"/>
        <v>-0.302384271027732</v>
      </c>
    </row>
    <row r="56" spans="2:18" s="15" customFormat="1" ht="15">
      <c r="B56" s="49">
        <v>2016</v>
      </c>
      <c r="C56" s="13">
        <v>0.23784801090271918</v>
      </c>
      <c r="D56" s="2">
        <v>0.23589065255731925</v>
      </c>
      <c r="E56" s="2">
        <v>0.2443801884152598</v>
      </c>
      <c r="F56" s="2">
        <v>0.25289544661272406</v>
      </c>
      <c r="G56" s="79">
        <v>0.27756043651598405</v>
      </c>
      <c r="H56" s="79">
        <v>0.28151468491146764</v>
      </c>
      <c r="I56" s="79">
        <v>0.2927895603642624</v>
      </c>
      <c r="J56" s="79">
        <v>0.30279413362366264</v>
      </c>
      <c r="K56" s="2">
        <v>0.3040305767894371</v>
      </c>
      <c r="L56" s="57">
        <v>0.3161521793186743</v>
      </c>
      <c r="M56" s="57">
        <v>0.30941110956424894</v>
      </c>
      <c r="N56" s="57">
        <v>0.3131067961165048</v>
      </c>
      <c r="O56" s="8">
        <f t="shared" si="21"/>
        <v>0.280697814641022</v>
      </c>
      <c r="P56" s="6">
        <f t="shared" si="18"/>
        <v>-0.07047936631745566</v>
      </c>
      <c r="Q56" s="8">
        <v>0.2846572919252654</v>
      </c>
      <c r="R56" s="6">
        <f t="shared" si="19"/>
        <v>-0.03455655444871819</v>
      </c>
    </row>
    <row r="57" spans="2:18" s="96" customFormat="1" ht="15">
      <c r="B57" s="49" t="s">
        <v>26</v>
      </c>
      <c r="C57" s="13">
        <v>0.31561287616650935</v>
      </c>
      <c r="D57" s="2">
        <v>0.33553509943082005</v>
      </c>
      <c r="E57" s="2">
        <v>0.347339527027027</v>
      </c>
      <c r="F57" s="2">
        <v>0.3545400133788685</v>
      </c>
      <c r="G57" s="2">
        <v>0.3636557534392663</v>
      </c>
      <c r="H57" s="2">
        <v>0.35694150810429887</v>
      </c>
      <c r="I57" s="2">
        <v>0.34600747180615204</v>
      </c>
      <c r="J57" s="79">
        <v>0.3474693573520485</v>
      </c>
      <c r="K57" s="79">
        <v>0.3387343386675223</v>
      </c>
      <c r="L57" s="79">
        <v>0.3320346617716163</v>
      </c>
      <c r="M57" s="79">
        <v>0.33100470309965946</v>
      </c>
      <c r="N57" s="79">
        <v>0.33014515900907676</v>
      </c>
      <c r="O57" s="8">
        <f t="shared" si="21"/>
        <v>0.34158503910440546</v>
      </c>
      <c r="P57" s="6">
        <f t="shared" si="18"/>
        <v>0.21691378160977393</v>
      </c>
      <c r="Q57" s="8">
        <v>0.3386453242554602</v>
      </c>
      <c r="R57" s="6">
        <f t="shared" si="19"/>
        <v>0.18965975529749968</v>
      </c>
    </row>
    <row r="58" spans="2:18" s="96" customFormat="1" ht="15">
      <c r="B58" s="49" t="s">
        <v>32</v>
      </c>
      <c r="C58" s="170">
        <v>0.33646605035115584</v>
      </c>
      <c r="D58" s="79">
        <v>0.3428797628514188</v>
      </c>
      <c r="E58" s="79">
        <v>0.3606187173664918</v>
      </c>
      <c r="F58" s="79">
        <v>0.35745400964348484</v>
      </c>
      <c r="G58" s="79">
        <v>0.33938716950488573</v>
      </c>
      <c r="H58" s="79">
        <v>0.334164696515853</v>
      </c>
      <c r="I58" s="79">
        <v>0.3325936207589832</v>
      </c>
      <c r="J58" s="57">
        <v>0.3185852007916747</v>
      </c>
      <c r="K58" s="57">
        <v>0.29909328789630624</v>
      </c>
      <c r="L58" s="57">
        <v>0.2964787447546068</v>
      </c>
      <c r="M58" s="57">
        <v>0.2898238927989673</v>
      </c>
      <c r="N58" s="57">
        <v>0.2936611411187683</v>
      </c>
      <c r="O58" s="172">
        <f t="shared" si="21"/>
        <v>0.32510052452938304</v>
      </c>
      <c r="P58" s="169">
        <f>O58/O57-1</f>
        <v>-0.04825888926002975</v>
      </c>
      <c r="Q58" s="172">
        <v>0.3197729243821614</v>
      </c>
      <c r="R58" s="169">
        <f t="shared" si="19"/>
        <v>-0.055729102165492095</v>
      </c>
    </row>
    <row r="59" spans="2:18" s="61" customFormat="1" ht="15.75" thickBot="1">
      <c r="B59" s="114" t="s">
        <v>59</v>
      </c>
      <c r="C59" s="191">
        <v>0.2892815510153997</v>
      </c>
      <c r="D59" s="188">
        <v>0.2966619114019649</v>
      </c>
      <c r="E59" s="188">
        <v>0.30018311169813583</v>
      </c>
      <c r="F59" s="188">
        <v>0.30495664401218653</v>
      </c>
      <c r="G59" s="188">
        <v>0.29889372351619603</v>
      </c>
      <c r="H59" s="188">
        <v>0.3060992907801418</v>
      </c>
      <c r="I59" s="188">
        <v>0.3066938517646383</v>
      </c>
      <c r="J59" s="215">
        <v>0.3042776881570896</v>
      </c>
      <c r="K59" s="215">
        <v>0.3025265051374996</v>
      </c>
      <c r="L59" s="178">
        <v>0.30077002598187264</v>
      </c>
      <c r="M59" s="178">
        <v>0.2967077450607767</v>
      </c>
      <c r="N59" s="19"/>
      <c r="O59" s="80"/>
      <c r="P59" s="44"/>
      <c r="Q59" s="80"/>
      <c r="R59" s="44"/>
    </row>
    <row r="60" spans="2:17" s="15" customFormat="1" ht="15">
      <c r="B60" s="93" t="s">
        <v>24</v>
      </c>
      <c r="C60" s="94"/>
      <c r="D60" s="94"/>
      <c r="E60" s="94"/>
      <c r="F60" s="95"/>
      <c r="L60" s="56"/>
      <c r="M60" s="100"/>
      <c r="Q60" s="10"/>
    </row>
    <row r="61" spans="2:17" s="15" customFormat="1" ht="15">
      <c r="B61" s="103"/>
      <c r="C61" s="103"/>
      <c r="D61" s="179"/>
      <c r="E61" s="182"/>
      <c r="F61" s="103"/>
      <c r="G61" s="104"/>
      <c r="H61" s="82"/>
      <c r="I61" s="82"/>
      <c r="J61" s="82"/>
      <c r="L61" s="64"/>
      <c r="M61" s="64"/>
      <c r="N61" s="64"/>
      <c r="O61" s="64"/>
      <c r="Q61" s="10"/>
    </row>
    <row r="62" s="15" customFormat="1" ht="15">
      <c r="B62" s="18"/>
    </row>
    <row r="63" spans="2:17" s="15" customFormat="1" ht="15">
      <c r="B63" s="18" t="s">
        <v>20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Q63" s="9"/>
    </row>
    <row r="64" spans="2:10" s="89" customFormat="1" ht="15.75" customHeight="1">
      <c r="B64" s="88"/>
      <c r="C64" s="201" t="s">
        <v>65</v>
      </c>
      <c r="D64" s="200"/>
      <c r="E64" s="200"/>
      <c r="F64" s="200"/>
      <c r="G64" s="200"/>
      <c r="H64" s="200"/>
      <c r="I64" s="200"/>
      <c r="J64" s="200"/>
    </row>
    <row r="65" spans="2:17" s="96" customFormat="1" ht="15.75" customHeight="1">
      <c r="B65" s="76"/>
      <c r="C65" s="200" t="s">
        <v>63</v>
      </c>
      <c r="D65" s="200"/>
      <c r="E65" s="200"/>
      <c r="F65" s="200"/>
      <c r="G65" s="200"/>
      <c r="H65" s="200"/>
      <c r="I65" s="200"/>
      <c r="J65" s="200"/>
      <c r="Q65" s="10"/>
    </row>
    <row r="66" spans="2:17" s="89" customFormat="1" ht="15.75" customHeight="1">
      <c r="B66" s="101"/>
      <c r="C66" s="200" t="s">
        <v>64</v>
      </c>
      <c r="D66" s="200"/>
      <c r="E66" s="200"/>
      <c r="F66" s="200"/>
      <c r="G66" s="200"/>
      <c r="H66" s="200"/>
      <c r="I66" s="200"/>
      <c r="J66" s="200"/>
      <c r="P66" s="78"/>
      <c r="Q66" s="96"/>
    </row>
    <row r="67" spans="1:18" s="15" customFormat="1" ht="33" customHeight="1" thickBot="1">
      <c r="A67" s="69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</row>
    <row r="68" spans="7:9" ht="15.75" thickBot="1">
      <c r="G68" s="218" t="s">
        <v>25</v>
      </c>
      <c r="H68" s="219" t="s">
        <v>0</v>
      </c>
      <c r="I68" s="220"/>
    </row>
    <row r="69" ht="15.75" thickBot="1"/>
    <row r="70" spans="2:17" ht="28.5" customHeight="1" thickBot="1">
      <c r="B70" s="87" t="s">
        <v>13</v>
      </c>
      <c r="C70" s="3" t="s">
        <v>1</v>
      </c>
      <c r="D70" s="3" t="s">
        <v>2</v>
      </c>
      <c r="E70" s="3" t="s">
        <v>3</v>
      </c>
      <c r="F70" s="3" t="s">
        <v>4</v>
      </c>
      <c r="G70" s="3" t="s">
        <v>5</v>
      </c>
      <c r="H70" s="3" t="s">
        <v>6</v>
      </c>
      <c r="I70" s="3" t="s">
        <v>7</v>
      </c>
      <c r="J70" s="3" t="s">
        <v>8</v>
      </c>
      <c r="K70" s="3" t="s">
        <v>9</v>
      </c>
      <c r="L70" s="3" t="s">
        <v>10</v>
      </c>
      <c r="M70" s="3" t="s">
        <v>11</v>
      </c>
      <c r="N70" s="3" t="s">
        <v>12</v>
      </c>
      <c r="O70" s="7" t="s">
        <v>31</v>
      </c>
      <c r="P70" s="4" t="s">
        <v>28</v>
      </c>
      <c r="Q70" s="10"/>
    </row>
    <row r="71" spans="2:17" ht="15">
      <c r="B71" s="50">
        <v>2002</v>
      </c>
      <c r="C71" s="2">
        <v>14.335</v>
      </c>
      <c r="D71" s="2">
        <v>14.643</v>
      </c>
      <c r="E71" s="2">
        <v>15.22</v>
      </c>
      <c r="F71" s="2">
        <v>16.368</v>
      </c>
      <c r="G71" s="2">
        <v>17.046</v>
      </c>
      <c r="H71" s="2">
        <v>17.812</v>
      </c>
      <c r="I71" s="2">
        <v>22.634</v>
      </c>
      <c r="J71" s="2">
        <v>26.692</v>
      </c>
      <c r="K71" s="2">
        <v>28.958</v>
      </c>
      <c r="L71" s="2">
        <v>27.009</v>
      </c>
      <c r="M71" s="2">
        <v>27.186</v>
      </c>
      <c r="N71" s="2">
        <v>27.25</v>
      </c>
      <c r="O71" s="8">
        <f>AVERAGE(C71:N71)</f>
        <v>21.26275</v>
      </c>
      <c r="P71" s="5"/>
      <c r="Q71" s="10"/>
    </row>
    <row r="72" spans="2:17" ht="15">
      <c r="B72" s="49">
        <v>2003</v>
      </c>
      <c r="C72" s="2">
        <v>27.817</v>
      </c>
      <c r="D72" s="2">
        <v>28.5</v>
      </c>
      <c r="E72" s="2">
        <v>28.734</v>
      </c>
      <c r="F72" s="2">
        <v>28.762</v>
      </c>
      <c r="G72" s="2">
        <v>29.162</v>
      </c>
      <c r="H72" s="2">
        <v>26.713</v>
      </c>
      <c r="I72" s="2">
        <v>26.925</v>
      </c>
      <c r="J72" s="2">
        <v>27.805</v>
      </c>
      <c r="K72" s="2">
        <v>27.859</v>
      </c>
      <c r="L72" s="2">
        <v>28.257</v>
      </c>
      <c r="M72" s="2">
        <v>28.885</v>
      </c>
      <c r="N72" s="2">
        <v>29.238</v>
      </c>
      <c r="O72" s="8">
        <f>AVERAGE(C72:N72)</f>
        <v>28.221416666666666</v>
      </c>
      <c r="P72" s="6">
        <f>+(O72/O71)-1</f>
        <v>0.3272703044839762</v>
      </c>
      <c r="Q72" s="10"/>
    </row>
    <row r="73" spans="2:17" ht="15">
      <c r="B73" s="49">
        <v>2004</v>
      </c>
      <c r="C73" s="2">
        <v>29.415</v>
      </c>
      <c r="D73" s="2">
        <v>29.515</v>
      </c>
      <c r="E73" s="2">
        <v>29.606</v>
      </c>
      <c r="F73" s="2">
        <v>29.65</v>
      </c>
      <c r="G73" s="2">
        <v>29.761</v>
      </c>
      <c r="H73" s="2">
        <v>29.74</v>
      </c>
      <c r="I73" s="2">
        <v>29.462</v>
      </c>
      <c r="J73" s="2">
        <v>28.874</v>
      </c>
      <c r="K73" s="2">
        <v>27.94</v>
      </c>
      <c r="L73" s="2">
        <v>27.165</v>
      </c>
      <c r="M73" s="2">
        <v>26.645</v>
      </c>
      <c r="N73" s="2">
        <v>26.564</v>
      </c>
      <c r="O73" s="8">
        <f aca="true" t="shared" si="23" ref="O73:O81">AVERAGE(C73:N73)</f>
        <v>28.694750000000003</v>
      </c>
      <c r="P73" s="6">
        <f aca="true" t="shared" si="24" ref="P73:P81">+(O73/O72)-1</f>
        <v>0.016772132275429286</v>
      </c>
      <c r="Q73" s="10"/>
    </row>
    <row r="74" spans="2:17" ht="15">
      <c r="B74" s="49">
        <v>2005</v>
      </c>
      <c r="C74" s="2">
        <v>25.525</v>
      </c>
      <c r="D74" s="2">
        <v>24.928</v>
      </c>
      <c r="E74" s="2">
        <v>25.521</v>
      </c>
      <c r="F74" s="2">
        <v>25.21</v>
      </c>
      <c r="G74" s="2">
        <v>24.481</v>
      </c>
      <c r="H74" s="2">
        <v>24.25</v>
      </c>
      <c r="I74" s="2">
        <v>24.61</v>
      </c>
      <c r="J74" s="2">
        <v>24.342</v>
      </c>
      <c r="K74" s="2">
        <v>24.09</v>
      </c>
      <c r="L74" s="2">
        <v>23.592</v>
      </c>
      <c r="M74" s="2">
        <v>23.521</v>
      </c>
      <c r="N74" s="2">
        <v>23.651</v>
      </c>
      <c r="O74" s="8">
        <f t="shared" si="23"/>
        <v>24.47675</v>
      </c>
      <c r="P74" s="6">
        <f t="shared" si="24"/>
        <v>-0.1469955305413012</v>
      </c>
      <c r="Q74" s="10"/>
    </row>
    <row r="75" spans="2:17" ht="15">
      <c r="B75" s="49">
        <v>2006</v>
      </c>
      <c r="C75" s="2">
        <v>24.185</v>
      </c>
      <c r="D75" s="2">
        <v>24.23</v>
      </c>
      <c r="E75" s="2">
        <v>24.27</v>
      </c>
      <c r="F75" s="2">
        <v>24.097</v>
      </c>
      <c r="G75" s="2">
        <v>23.956</v>
      </c>
      <c r="H75" s="2">
        <v>23.881</v>
      </c>
      <c r="I75" s="2">
        <v>23.952</v>
      </c>
      <c r="J75" s="2">
        <v>23.933</v>
      </c>
      <c r="K75" s="2">
        <v>23.975</v>
      </c>
      <c r="L75" s="2">
        <v>23.856</v>
      </c>
      <c r="M75" s="2">
        <v>24.099</v>
      </c>
      <c r="N75" s="2">
        <v>24.449</v>
      </c>
      <c r="O75" s="8">
        <f t="shared" si="23"/>
        <v>24.073583333333335</v>
      </c>
      <c r="P75" s="6">
        <f t="shared" si="24"/>
        <v>-0.01647141334804103</v>
      </c>
      <c r="Q75" s="10"/>
    </row>
    <row r="76" spans="2:17" ht="15">
      <c r="B76" s="49">
        <v>2007</v>
      </c>
      <c r="C76" s="2">
        <v>24.423</v>
      </c>
      <c r="D76" s="2">
        <v>24.301</v>
      </c>
      <c r="E76" s="2">
        <v>24.29</v>
      </c>
      <c r="F76" s="2">
        <v>24.085</v>
      </c>
      <c r="G76" s="2">
        <v>23.992</v>
      </c>
      <c r="H76" s="2">
        <v>23.908</v>
      </c>
      <c r="I76" s="2">
        <v>23.798</v>
      </c>
      <c r="J76" s="2">
        <v>23.628</v>
      </c>
      <c r="K76" s="2">
        <v>23.24</v>
      </c>
      <c r="L76" s="2">
        <v>22.27</v>
      </c>
      <c r="M76" s="2">
        <v>21.975</v>
      </c>
      <c r="N76" s="2">
        <v>21.692</v>
      </c>
      <c r="O76" s="8">
        <f t="shared" si="23"/>
        <v>23.466833333333337</v>
      </c>
      <c r="P76" s="6">
        <f t="shared" si="24"/>
        <v>-0.025203975311804405</v>
      </c>
      <c r="Q76" s="10"/>
    </row>
    <row r="77" spans="2:17" ht="15">
      <c r="B77" s="49">
        <v>2008</v>
      </c>
      <c r="C77" s="2">
        <v>21.2</v>
      </c>
      <c r="D77" s="2">
        <v>20.937</v>
      </c>
      <c r="E77" s="2">
        <v>20.626</v>
      </c>
      <c r="F77" s="2">
        <v>19.933</v>
      </c>
      <c r="G77" s="2">
        <v>19.874</v>
      </c>
      <c r="H77" s="2">
        <v>19.494</v>
      </c>
      <c r="I77" s="2">
        <v>19.252</v>
      </c>
      <c r="J77" s="2">
        <v>19.217</v>
      </c>
      <c r="K77" s="2">
        <v>20.424</v>
      </c>
      <c r="L77" s="2">
        <v>22.373</v>
      </c>
      <c r="M77" s="2">
        <v>23.687</v>
      </c>
      <c r="N77" s="2">
        <v>24.353</v>
      </c>
      <c r="O77" s="8">
        <f t="shared" si="23"/>
        <v>20.9475</v>
      </c>
      <c r="P77" s="6">
        <f t="shared" si="24"/>
        <v>-0.10735719206539729</v>
      </c>
      <c r="Q77" s="10"/>
    </row>
    <row r="78" spans="2:17" ht="15">
      <c r="B78" s="49">
        <v>2009</v>
      </c>
      <c r="C78" s="2">
        <v>23.29</v>
      </c>
      <c r="D78" s="2">
        <v>23.25</v>
      </c>
      <c r="E78" s="2">
        <v>23.98</v>
      </c>
      <c r="F78" s="2">
        <v>24.035</v>
      </c>
      <c r="G78" s="2">
        <v>23.695</v>
      </c>
      <c r="H78" s="2">
        <v>23.391</v>
      </c>
      <c r="I78" s="2">
        <v>23.395</v>
      </c>
      <c r="J78" s="2">
        <v>22.852</v>
      </c>
      <c r="K78" s="2">
        <v>21.942</v>
      </c>
      <c r="L78" s="2">
        <v>20.82</v>
      </c>
      <c r="M78" s="2">
        <v>20.461</v>
      </c>
      <c r="N78" s="2">
        <v>19.703</v>
      </c>
      <c r="O78" s="8">
        <f t="shared" si="23"/>
        <v>22.56783333333333</v>
      </c>
      <c r="P78" s="6">
        <f t="shared" si="24"/>
        <v>0.07735211043481693</v>
      </c>
      <c r="Q78" s="10"/>
    </row>
    <row r="79" spans="2:17" ht="15">
      <c r="B79" s="49">
        <v>2010</v>
      </c>
      <c r="C79" s="2">
        <v>19.585</v>
      </c>
      <c r="D79" s="2">
        <v>19.766</v>
      </c>
      <c r="E79" s="2">
        <v>19.609</v>
      </c>
      <c r="F79" s="2">
        <v>19.35</v>
      </c>
      <c r="G79" s="2">
        <v>19.262</v>
      </c>
      <c r="H79" s="2">
        <v>20.455</v>
      </c>
      <c r="I79" s="2">
        <v>21.092</v>
      </c>
      <c r="J79" s="2">
        <v>20.859</v>
      </c>
      <c r="K79" s="2">
        <v>20.56</v>
      </c>
      <c r="L79" s="2">
        <v>20.215</v>
      </c>
      <c r="M79" s="2">
        <v>19.963</v>
      </c>
      <c r="N79" s="2">
        <v>19.975</v>
      </c>
      <c r="O79" s="8">
        <f t="shared" si="23"/>
        <v>20.057583333333334</v>
      </c>
      <c r="P79" s="6">
        <f t="shared" si="24"/>
        <v>-0.11123132482072551</v>
      </c>
      <c r="Q79" s="10"/>
    </row>
    <row r="80" spans="2:17" ht="15">
      <c r="B80" s="49">
        <v>2011</v>
      </c>
      <c r="C80" s="2">
        <v>19.862</v>
      </c>
      <c r="D80" s="2">
        <v>19.584</v>
      </c>
      <c r="E80" s="2">
        <v>19.334</v>
      </c>
      <c r="F80" s="2">
        <v>19.002</v>
      </c>
      <c r="G80" s="2">
        <v>18.853</v>
      </c>
      <c r="H80" s="2">
        <v>18.53</v>
      </c>
      <c r="I80" s="2">
        <v>18.457</v>
      </c>
      <c r="J80" s="2">
        <v>18.764</v>
      </c>
      <c r="K80" s="2">
        <v>19.573</v>
      </c>
      <c r="L80" s="2">
        <v>19.93</v>
      </c>
      <c r="M80" s="2">
        <v>19.901</v>
      </c>
      <c r="N80" s="2">
        <v>19.97</v>
      </c>
      <c r="O80" s="8">
        <f t="shared" si="23"/>
        <v>19.313333333333336</v>
      </c>
      <c r="P80" s="6">
        <f t="shared" si="24"/>
        <v>-0.037105666601576215</v>
      </c>
      <c r="Q80" s="10"/>
    </row>
    <row r="81" spans="2:17" s="15" customFormat="1" ht="15">
      <c r="B81" s="49">
        <v>2012</v>
      </c>
      <c r="C81" s="2">
        <v>19.625</v>
      </c>
      <c r="D81" s="2">
        <v>19.436</v>
      </c>
      <c r="E81" s="2">
        <v>19.528</v>
      </c>
      <c r="F81" s="2">
        <v>19.681</v>
      </c>
      <c r="G81" s="2">
        <v>20.228</v>
      </c>
      <c r="H81" s="2">
        <v>21.688</v>
      </c>
      <c r="I81" s="2">
        <v>21.796</v>
      </c>
      <c r="J81" s="2">
        <v>21.31</v>
      </c>
      <c r="K81" s="2">
        <v>21.218</v>
      </c>
      <c r="L81" s="2">
        <v>20.134</v>
      </c>
      <c r="M81" s="2">
        <v>19.773</v>
      </c>
      <c r="N81" s="2">
        <v>19.304</v>
      </c>
      <c r="O81" s="8">
        <f t="shared" si="23"/>
        <v>20.310083333333335</v>
      </c>
      <c r="P81" s="6">
        <f t="shared" si="24"/>
        <v>0.0516094235415947</v>
      </c>
      <c r="Q81" s="10"/>
    </row>
    <row r="82" spans="2:17" s="15" customFormat="1" ht="15">
      <c r="B82" s="49">
        <v>2013</v>
      </c>
      <c r="C82" s="2">
        <v>19.328</v>
      </c>
      <c r="D82" s="2">
        <v>19.113</v>
      </c>
      <c r="E82" s="2">
        <v>19</v>
      </c>
      <c r="F82" s="2">
        <v>18.987</v>
      </c>
      <c r="G82" s="2">
        <v>19.257</v>
      </c>
      <c r="H82" s="2">
        <v>20.675</v>
      </c>
      <c r="I82" s="2">
        <v>21.073</v>
      </c>
      <c r="J82" s="2">
        <v>21.885</v>
      </c>
      <c r="K82" s="2">
        <v>22.145</v>
      </c>
      <c r="L82" s="2">
        <v>21.64</v>
      </c>
      <c r="M82" s="2">
        <v>21.348</v>
      </c>
      <c r="N82" s="2">
        <v>21.363</v>
      </c>
      <c r="O82" s="8">
        <f aca="true" t="shared" si="25" ref="O82:O87">AVERAGE(C82:N82)</f>
        <v>20.4845</v>
      </c>
      <c r="P82" s="6">
        <f aca="true" t="shared" si="26" ref="P82:P87">O82/O81-1</f>
        <v>0.008587688381386904</v>
      </c>
      <c r="Q82" s="10"/>
    </row>
    <row r="83" spans="2:17" s="15" customFormat="1" ht="15">
      <c r="B83" s="49">
        <v>2014</v>
      </c>
      <c r="C83" s="2">
        <v>21.656</v>
      </c>
      <c r="D83" s="2">
        <v>22.374</v>
      </c>
      <c r="E83" s="2">
        <v>22.635</v>
      </c>
      <c r="F83" s="2">
        <v>22.853</v>
      </c>
      <c r="G83" s="2">
        <v>23.022</v>
      </c>
      <c r="H83" s="2">
        <v>22.956</v>
      </c>
      <c r="I83" s="2">
        <v>23.003</v>
      </c>
      <c r="J83" s="2">
        <v>23.72</v>
      </c>
      <c r="K83" s="2">
        <v>24.319</v>
      </c>
      <c r="L83" s="2">
        <v>24.316</v>
      </c>
      <c r="M83" s="2">
        <v>23.993</v>
      </c>
      <c r="N83" s="2">
        <v>24.107</v>
      </c>
      <c r="O83" s="8">
        <f t="shared" si="25"/>
        <v>23.246166666666664</v>
      </c>
      <c r="P83" s="6">
        <f t="shared" si="26"/>
        <v>0.13481738224836648</v>
      </c>
      <c r="Q83" s="10"/>
    </row>
    <row r="84" spans="2:17" s="15" customFormat="1" ht="15">
      <c r="B84" s="49">
        <v>2015</v>
      </c>
      <c r="C84" s="2">
        <v>24.47</v>
      </c>
      <c r="D84" s="2">
        <v>24.574</v>
      </c>
      <c r="E84" s="2">
        <v>25.286</v>
      </c>
      <c r="F84" s="2">
        <v>26.351</v>
      </c>
      <c r="G84" s="2">
        <v>26.665</v>
      </c>
      <c r="H84" s="2">
        <v>26.848</v>
      </c>
      <c r="I84" s="2">
        <v>27.735</v>
      </c>
      <c r="J84" s="2">
        <v>28.506</v>
      </c>
      <c r="K84" s="2">
        <v>28.84</v>
      </c>
      <c r="L84" s="2">
        <v>29.339</v>
      </c>
      <c r="M84" s="2">
        <v>29.53</v>
      </c>
      <c r="N84" s="2">
        <v>29.78</v>
      </c>
      <c r="O84" s="8">
        <f t="shared" si="25"/>
        <v>27.326999999999998</v>
      </c>
      <c r="P84" s="6">
        <f t="shared" si="26"/>
        <v>0.17554865676778264</v>
      </c>
      <c r="Q84" s="10"/>
    </row>
    <row r="85" spans="2:17" s="15" customFormat="1" ht="15">
      <c r="B85" s="49">
        <v>2016</v>
      </c>
      <c r="C85" s="2">
        <v>30.818</v>
      </c>
      <c r="D85" s="2">
        <v>31.752</v>
      </c>
      <c r="E85" s="2">
        <v>32.163</v>
      </c>
      <c r="F85" s="2">
        <v>31.515</v>
      </c>
      <c r="G85" s="2">
        <v>31.41</v>
      </c>
      <c r="H85" s="2">
        <v>30.778</v>
      </c>
      <c r="I85" s="2">
        <v>30.037</v>
      </c>
      <c r="J85" s="2">
        <v>28.891</v>
      </c>
      <c r="K85" s="2">
        <v>28.78</v>
      </c>
      <c r="L85" s="2">
        <v>28.151</v>
      </c>
      <c r="M85" s="2">
        <v>28.732</v>
      </c>
      <c r="N85" s="2">
        <v>28.84</v>
      </c>
      <c r="O85" s="8">
        <f t="shared" si="25"/>
        <v>30.155583333333336</v>
      </c>
      <c r="P85" s="6">
        <f t="shared" si="26"/>
        <v>0.10350873982996078</v>
      </c>
      <c r="Q85" s="10"/>
    </row>
    <row r="86" spans="2:17" s="96" customFormat="1" ht="15">
      <c r="B86" s="49" t="s">
        <v>26</v>
      </c>
      <c r="C86" s="2">
        <v>28.611</v>
      </c>
      <c r="D86" s="2">
        <v>28.462</v>
      </c>
      <c r="E86" s="2">
        <v>28.416</v>
      </c>
      <c r="F86" s="2">
        <v>28.403</v>
      </c>
      <c r="G86" s="2">
        <v>28.131</v>
      </c>
      <c r="H86" s="2">
        <v>28.38</v>
      </c>
      <c r="I86" s="2">
        <v>28.641</v>
      </c>
      <c r="J86" s="2">
        <v>28.674</v>
      </c>
      <c r="K86" s="2">
        <v>28.911</v>
      </c>
      <c r="L86" s="2">
        <v>29.349</v>
      </c>
      <c r="M86" s="2">
        <v>29.231</v>
      </c>
      <c r="N86" s="2">
        <v>28.88</v>
      </c>
      <c r="O86" s="8">
        <f t="shared" si="25"/>
        <v>28.674083333333332</v>
      </c>
      <c r="P86" s="6">
        <f t="shared" si="26"/>
        <v>-0.0491285472286781</v>
      </c>
      <c r="Q86" s="10"/>
    </row>
    <row r="87" spans="2:17" s="96" customFormat="1" ht="15">
      <c r="B87" s="49" t="s">
        <v>32</v>
      </c>
      <c r="C87" s="13">
        <v>28.529</v>
      </c>
      <c r="D87" s="2">
        <v>28.52</v>
      </c>
      <c r="E87" s="2">
        <v>28.392</v>
      </c>
      <c r="F87" s="2">
        <v>28.317</v>
      </c>
      <c r="G87" s="2">
        <v>30.562</v>
      </c>
      <c r="H87" s="57">
        <v>31.366</v>
      </c>
      <c r="I87" s="2">
        <v>31.15</v>
      </c>
      <c r="J87" s="2">
        <v>31.326</v>
      </c>
      <c r="K87" s="2">
        <v>32.866</v>
      </c>
      <c r="L87" s="2">
        <v>32.886</v>
      </c>
      <c r="M87" s="2">
        <v>32.537</v>
      </c>
      <c r="N87" s="58">
        <v>32.214</v>
      </c>
      <c r="O87" s="16">
        <f t="shared" si="25"/>
        <v>30.722083333333334</v>
      </c>
      <c r="P87" s="6">
        <f t="shared" si="26"/>
        <v>0.07142338174135188</v>
      </c>
      <c r="Q87" s="10"/>
    </row>
    <row r="88" spans="2:18" s="61" customFormat="1" ht="15.75" thickBot="1">
      <c r="B88" s="114" t="s">
        <v>59</v>
      </c>
      <c r="C88" s="173">
        <v>32.598</v>
      </c>
      <c r="D88" s="19">
        <v>32.61</v>
      </c>
      <c r="E88" s="19">
        <v>33.313</v>
      </c>
      <c r="F88" s="19">
        <v>34.136</v>
      </c>
      <c r="G88" s="19">
        <v>35.163</v>
      </c>
      <c r="H88" s="19">
        <v>35.25</v>
      </c>
      <c r="I88" s="19">
        <v>34.823</v>
      </c>
      <c r="J88" s="19">
        <v>35.954</v>
      </c>
      <c r="K88" s="19">
        <v>36.691</v>
      </c>
      <c r="L88" s="19">
        <v>37.301</v>
      </c>
      <c r="M88" s="19">
        <v>37.639</v>
      </c>
      <c r="N88" s="19"/>
      <c r="O88" s="80"/>
      <c r="P88" s="44"/>
      <c r="Q88" s="10"/>
      <c r="R88" s="96"/>
    </row>
    <row r="89" spans="2:18" ht="15">
      <c r="B89" s="47" t="s">
        <v>19</v>
      </c>
      <c r="M89" s="46"/>
      <c r="Q89" s="10"/>
      <c r="R89" s="96"/>
    </row>
    <row r="90" spans="3:17" ht="15">
      <c r="C90" s="15"/>
      <c r="D90" s="179"/>
      <c r="J90" s="15"/>
      <c r="K90" s="15"/>
      <c r="L90" s="15"/>
      <c r="Q90" s="10"/>
    </row>
    <row r="91" spans="4:17" ht="15">
      <c r="D91" s="15"/>
      <c r="Q91" s="10"/>
    </row>
    <row r="92" ht="15">
      <c r="Q92" s="10"/>
    </row>
    <row r="93" ht="15">
      <c r="Q93" s="10"/>
    </row>
    <row r="94" ht="15">
      <c r="Q94" s="10"/>
    </row>
    <row r="95" ht="15">
      <c r="O95" s="10"/>
    </row>
    <row r="96" ht="15">
      <c r="O96" s="15"/>
    </row>
    <row r="97" ht="15">
      <c r="O97" s="15"/>
    </row>
    <row r="98" ht="15">
      <c r="O98" s="15"/>
    </row>
    <row r="99" ht="15">
      <c r="O99" s="15"/>
    </row>
    <row r="100" ht="15">
      <c r="O100" s="15"/>
    </row>
    <row r="101" ht="15">
      <c r="O101" s="15"/>
    </row>
    <row r="102" ht="15">
      <c r="O102" s="15"/>
    </row>
    <row r="103" ht="15">
      <c r="O103" s="15"/>
    </row>
    <row r="104" ht="15">
      <c r="O104" s="15"/>
    </row>
    <row r="105" ht="15">
      <c r="O105" s="15"/>
    </row>
    <row r="106" ht="15">
      <c r="O106" s="15"/>
    </row>
    <row r="107" ht="15">
      <c r="O107" s="15"/>
    </row>
    <row r="109" spans="1:15" ht="15">
      <c r="A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7" ht="1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Q110" s="15"/>
    </row>
    <row r="111" spans="1:17" ht="1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Q111" s="15"/>
    </row>
    <row r="112" spans="1:17" ht="1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Q112" s="15"/>
    </row>
    <row r="113" spans="1:17" ht="1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Q113" s="15"/>
    </row>
    <row r="114" spans="1:17" ht="1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Q114" s="15"/>
    </row>
    <row r="115" spans="1:17" ht="1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Q115" s="15"/>
    </row>
    <row r="116" spans="1:17" ht="1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Q116" s="15"/>
    </row>
    <row r="117" spans="1:17" ht="1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Q117" s="15"/>
    </row>
    <row r="118" spans="1:17" ht="1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Q118" s="15"/>
    </row>
    <row r="119" spans="1:17" ht="1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Q119" s="15"/>
    </row>
    <row r="120" spans="1:15" ht="1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</sheetData>
  <sheetProtection/>
  <mergeCells count="5">
    <mergeCell ref="G68:I68"/>
    <mergeCell ref="B38:R38"/>
    <mergeCell ref="B67:R67"/>
    <mergeCell ref="H39:L39"/>
    <mergeCell ref="H10:L10"/>
  </mergeCells>
  <hyperlinks>
    <hyperlink ref="M6" location="'Listado Datos'!A1" display="Acceder al listado de datos"/>
  </hyperlinks>
  <printOptions/>
  <pageMargins left="0" right="0" top="0" bottom="0" header="0" footer="0"/>
  <pageSetup horizontalDpi="600" verticalDpi="600" orientation="landscape" paperSize="9"/>
  <ignoredErrors>
    <ignoredError sqref="O68:O69 O27 O55:O56 O13:O26 O71:O85" formulaRange="1"/>
    <ignoredError sqref="B86:B88 B28:B30 B57:B5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56"/>
  <sheetViews>
    <sheetView showGridLines="0" zoomScalePageLayoutView="0" workbookViewId="0" topLeftCell="A1">
      <selection activeCell="Q34" sqref="Q34"/>
    </sheetView>
  </sheetViews>
  <sheetFormatPr defaultColWidth="11.421875" defaultRowHeight="15"/>
  <cols>
    <col min="1" max="1" width="17.421875" style="96" customWidth="1"/>
    <col min="2" max="2" width="13.8515625" style="48" customWidth="1"/>
    <col min="3" max="3" width="8.421875" style="96" customWidth="1"/>
    <col min="4" max="4" width="8.421875" style="96" bestFit="1" customWidth="1"/>
    <col min="5" max="5" width="8.8515625" style="96" customWidth="1"/>
    <col min="6" max="6" width="8.421875" style="96" customWidth="1"/>
    <col min="7" max="7" width="10.00390625" style="96" customWidth="1"/>
    <col min="8" max="8" width="9.8515625" style="96" customWidth="1"/>
    <col min="9" max="9" width="8.7109375" style="96" customWidth="1"/>
    <col min="10" max="10" width="8.8515625" style="96" customWidth="1"/>
    <col min="11" max="11" width="8.140625" style="96" customWidth="1"/>
    <col min="12" max="13" width="8.421875" style="96" customWidth="1"/>
    <col min="14" max="14" width="8.140625" style="96" customWidth="1"/>
    <col min="15" max="15" width="9.28125" style="96" customWidth="1"/>
    <col min="16" max="16" width="9.00390625" style="96" customWidth="1"/>
    <col min="17" max="16384" width="11.421875" style="96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222" t="s">
        <v>58</v>
      </c>
      <c r="G10" s="223"/>
      <c r="H10" s="223"/>
      <c r="I10" s="223"/>
      <c r="J10" s="224"/>
      <c r="L10" s="20" t="s">
        <v>15</v>
      </c>
    </row>
    <row r="11" ht="15.75" thickBot="1"/>
    <row r="12" spans="7:9" ht="15.75" thickBot="1">
      <c r="G12" s="218" t="s">
        <v>33</v>
      </c>
      <c r="H12" s="219"/>
      <c r="I12" s="220"/>
    </row>
    <row r="13" ht="15.75" thickBot="1"/>
    <row r="14" spans="2:16" ht="15.75" thickBot="1">
      <c r="B14" s="105" t="s">
        <v>13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3" t="s">
        <v>9</v>
      </c>
      <c r="L14" s="3" t="s">
        <v>10</v>
      </c>
      <c r="M14" s="3" t="s">
        <v>11</v>
      </c>
      <c r="N14" s="3" t="s">
        <v>12</v>
      </c>
      <c r="O14" s="7" t="s">
        <v>34</v>
      </c>
      <c r="P14" s="4" t="s">
        <v>35</v>
      </c>
    </row>
    <row r="15" spans="2:17" s="37" customFormat="1" ht="15">
      <c r="B15" s="49">
        <v>2012</v>
      </c>
      <c r="C15" s="106">
        <v>0.03579617477075158</v>
      </c>
      <c r="D15" s="107">
        <v>0.03703761419417095</v>
      </c>
      <c r="E15" s="107">
        <v>0.038358175827052025</v>
      </c>
      <c r="F15" s="107">
        <v>0.0383347183876869</v>
      </c>
      <c r="G15" s="107">
        <v>0.03833987660622968</v>
      </c>
      <c r="H15" s="107">
        <v>0.038223088428491446</v>
      </c>
      <c r="I15" s="107">
        <v>0.03767628968919368</v>
      </c>
      <c r="J15" s="107">
        <v>0.037198806446450954</v>
      </c>
      <c r="K15" s="107">
        <v>0.03639779403166353</v>
      </c>
      <c r="L15" s="107">
        <v>0.036648371358422034</v>
      </c>
      <c r="M15" s="107">
        <v>0.03553043272711484</v>
      </c>
      <c r="N15" s="107">
        <v>0.03560353974437914</v>
      </c>
      <c r="O15" s="108">
        <f aca="true" t="shared" si="0" ref="O15:O21">AVERAGE(C15:N15)</f>
        <v>0.03709540685096723</v>
      </c>
      <c r="P15" s="6"/>
      <c r="Q15" s="109"/>
    </row>
    <row r="16" spans="2:17" s="37" customFormat="1" ht="15">
      <c r="B16" s="49">
        <v>2013</v>
      </c>
      <c r="C16" s="106">
        <v>0.036288317298224494</v>
      </c>
      <c r="D16" s="107">
        <v>0.03729028991220782</v>
      </c>
      <c r="E16" s="107">
        <v>0.03854445558263453</v>
      </c>
      <c r="F16" s="107">
        <v>0.03842190951342333</v>
      </c>
      <c r="G16" s="107">
        <v>0.03814541485366151</v>
      </c>
      <c r="H16" s="107">
        <v>0.037312759399958734</v>
      </c>
      <c r="I16" s="107">
        <v>0.037399445466680864</v>
      </c>
      <c r="J16" s="107">
        <v>0.036527945399695665</v>
      </c>
      <c r="K16" s="107">
        <v>0.03678877829791813</v>
      </c>
      <c r="L16" s="107">
        <v>0.03594818698199392</v>
      </c>
      <c r="M16" s="107">
        <v>0.03580739172333869</v>
      </c>
      <c r="N16" s="107">
        <v>0.03573364890709869</v>
      </c>
      <c r="O16" s="108">
        <f t="shared" si="0"/>
        <v>0.03701737861140303</v>
      </c>
      <c r="P16" s="6">
        <f aca="true" t="shared" si="1" ref="P16:P21">O16/O15-1</f>
        <v>-0.00210344746662805</v>
      </c>
      <c r="Q16" s="109"/>
    </row>
    <row r="17" spans="2:17" s="37" customFormat="1" ht="15">
      <c r="B17" s="49">
        <v>2014</v>
      </c>
      <c r="C17" s="106">
        <v>0.03649102222985257</v>
      </c>
      <c r="D17" s="107">
        <v>0.03796686882900971</v>
      </c>
      <c r="E17" s="107">
        <v>0.03855801492827601</v>
      </c>
      <c r="F17" s="107">
        <v>0.03885587895778327</v>
      </c>
      <c r="G17" s="107">
        <v>0.03832165259878562</v>
      </c>
      <c r="H17" s="107">
        <v>0.03839686761097608</v>
      </c>
      <c r="I17" s="107">
        <v>0.03740476359144125</v>
      </c>
      <c r="J17" s="107">
        <v>0.036688853254171545</v>
      </c>
      <c r="K17" s="107">
        <v>0.036461146616984325</v>
      </c>
      <c r="L17" s="107">
        <v>0.03613423402465657</v>
      </c>
      <c r="M17" s="107">
        <v>0.03644466178482631</v>
      </c>
      <c r="N17" s="107">
        <v>0.0369165166509213</v>
      </c>
      <c r="O17" s="108">
        <f t="shared" si="0"/>
        <v>0.03738670675647371</v>
      </c>
      <c r="P17" s="6">
        <f t="shared" si="1"/>
        <v>0.009977155566518459</v>
      </c>
      <c r="Q17" s="109"/>
    </row>
    <row r="18" spans="2:17" s="37" customFormat="1" ht="15">
      <c r="B18" s="49" t="s">
        <v>36</v>
      </c>
      <c r="C18" s="106">
        <v>0.037133287243522196</v>
      </c>
      <c r="D18" s="107">
        <v>0.03749862794126648</v>
      </c>
      <c r="E18" s="107">
        <v>0.0386057712301395</v>
      </c>
      <c r="F18" s="107">
        <v>0.03958544064058887</v>
      </c>
      <c r="G18" s="107">
        <v>0.03904576585337965</v>
      </c>
      <c r="H18" s="107">
        <v>0.038547358369021005</v>
      </c>
      <c r="I18" s="107">
        <v>0.037943885692989184</v>
      </c>
      <c r="J18" s="107">
        <v>0.03740700428013389</v>
      </c>
      <c r="K18" s="107">
        <v>0.03613548664822949</v>
      </c>
      <c r="L18" s="107">
        <v>0.035904060675028195</v>
      </c>
      <c r="M18" s="107">
        <v>0.03613642642768046</v>
      </c>
      <c r="N18" s="107">
        <v>0.03621430416455915</v>
      </c>
      <c r="O18" s="108">
        <f t="shared" si="0"/>
        <v>0.037513118263878174</v>
      </c>
      <c r="P18" s="6">
        <f t="shared" si="1"/>
        <v>0.0033811886194703433</v>
      </c>
      <c r="Q18" s="109"/>
    </row>
    <row r="19" spans="2:17" s="37" customFormat="1" ht="15">
      <c r="B19" s="49" t="s">
        <v>37</v>
      </c>
      <c r="C19" s="106">
        <v>0.036878971220495466</v>
      </c>
      <c r="D19" s="107">
        <v>0.03758607966782719</v>
      </c>
      <c r="E19" s="107">
        <v>0.03929811843341421</v>
      </c>
      <c r="F19" s="107">
        <v>0.04067007904755893</v>
      </c>
      <c r="G19" s="107">
        <v>0.039906146893801335</v>
      </c>
      <c r="H19" s="107">
        <v>0.03938602551979737</v>
      </c>
      <c r="I19" s="107">
        <v>0.0389109338264314</v>
      </c>
      <c r="J19" s="107">
        <v>0.036812</v>
      </c>
      <c r="K19" s="107">
        <v>0.03723442851122823</v>
      </c>
      <c r="L19" s="107">
        <v>0.03616899749455586</v>
      </c>
      <c r="M19" s="107">
        <v>0.0356652635379653</v>
      </c>
      <c r="N19" s="107">
        <v>0.0364283170547602</v>
      </c>
      <c r="O19" s="108">
        <f t="shared" si="0"/>
        <v>0.03791211343398629</v>
      </c>
      <c r="P19" s="6">
        <f t="shared" si="1"/>
        <v>0.010636150460792582</v>
      </c>
      <c r="Q19" s="109"/>
    </row>
    <row r="20" spans="2:17" s="37" customFormat="1" ht="15">
      <c r="B20" s="49" t="s">
        <v>26</v>
      </c>
      <c r="C20" s="106">
        <v>0.0371032053195308</v>
      </c>
      <c r="D20" s="107">
        <v>0.03830204419347155</v>
      </c>
      <c r="E20" s="107">
        <v>0.038643245509654624</v>
      </c>
      <c r="F20" s="107">
        <v>0.03927576327675199</v>
      </c>
      <c r="G20" s="107">
        <v>0.039582</v>
      </c>
      <c r="H20" s="107">
        <v>0.038579279580492475</v>
      </c>
      <c r="I20" s="107">
        <v>0.03802016659385219</v>
      </c>
      <c r="J20" s="107">
        <v>0.037096000000000004</v>
      </c>
      <c r="K20" s="107">
        <v>0.03746890935950799</v>
      </c>
      <c r="L20" s="107">
        <v>0.0368089009845406</v>
      </c>
      <c r="M20" s="107">
        <v>0.035943881043044</v>
      </c>
      <c r="N20" s="107">
        <v>0.036488033689386</v>
      </c>
      <c r="O20" s="108">
        <f t="shared" si="0"/>
        <v>0.03777595246251935</v>
      </c>
      <c r="P20" s="6">
        <f t="shared" si="1"/>
        <v>-0.0035914898731252975</v>
      </c>
      <c r="Q20" s="109"/>
    </row>
    <row r="21" spans="2:17" ht="15">
      <c r="B21" s="49" t="s">
        <v>32</v>
      </c>
      <c r="C21" s="106">
        <v>0.036844148904566235</v>
      </c>
      <c r="D21" s="107">
        <v>0.0374633333333333</v>
      </c>
      <c r="E21" s="107">
        <v>0.0391449479987882</v>
      </c>
      <c r="F21" s="107">
        <v>0.03896645720475867</v>
      </c>
      <c r="G21" s="107">
        <v>0.038774207974498605</v>
      </c>
      <c r="H21" s="112">
        <v>0.038874150611579214</v>
      </c>
      <c r="I21" s="112">
        <v>0.03888120296029351</v>
      </c>
      <c r="J21" s="112">
        <v>0.03805375931699189</v>
      </c>
      <c r="K21" s="112">
        <v>0.037414030875804895</v>
      </c>
      <c r="L21" s="112">
        <v>0.03716888342388084</v>
      </c>
      <c r="M21" s="112">
        <v>0.036710262631146</v>
      </c>
      <c r="N21" s="112">
        <v>0.03718247009850685</v>
      </c>
      <c r="O21" s="108">
        <f t="shared" si="0"/>
        <v>0.037956487944512354</v>
      </c>
      <c r="P21" s="6">
        <f t="shared" si="1"/>
        <v>0.004779111318824469</v>
      </c>
      <c r="Q21" s="9"/>
    </row>
    <row r="22" spans="2:17" ht="15.75" thickBot="1">
      <c r="B22" s="114" t="s">
        <v>59</v>
      </c>
      <c r="C22" s="171">
        <v>0.037683616746510516</v>
      </c>
      <c r="D22" s="177">
        <v>0.03835259851998182</v>
      </c>
      <c r="E22" s="177">
        <v>0.03902956152406674</v>
      </c>
      <c r="F22" s="177">
        <v>0.03910110337245398</v>
      </c>
      <c r="G22" s="177">
        <v>0.03975194096632447</v>
      </c>
      <c r="H22" s="177">
        <v>0.03908680521485916</v>
      </c>
      <c r="I22" s="177">
        <v>0.038150684086623414</v>
      </c>
      <c r="J22" s="177">
        <v>0.037679358512912056</v>
      </c>
      <c r="K22" s="177">
        <v>0.03724004631475339</v>
      </c>
      <c r="L22" s="177">
        <v>0.0374225721414845</v>
      </c>
      <c r="M22" s="177">
        <v>0.03659264306288952</v>
      </c>
      <c r="N22" s="17"/>
      <c r="O22" s="115"/>
      <c r="P22" s="44"/>
      <c r="Q22" s="9"/>
    </row>
    <row r="23" spans="2:17" ht="15">
      <c r="B23" s="47" t="s">
        <v>38</v>
      </c>
      <c r="C23" s="2"/>
      <c r="D23" s="2"/>
      <c r="E23" s="2"/>
      <c r="F23" s="2"/>
      <c r="G23" s="2"/>
      <c r="N23" s="2"/>
      <c r="O23" s="16"/>
      <c r="P23" s="110"/>
      <c r="Q23" s="9"/>
    </row>
    <row r="24" spans="2:17" ht="15">
      <c r="B24" s="89" t="s">
        <v>39</v>
      </c>
      <c r="C24" s="2"/>
      <c r="D24" s="2"/>
      <c r="E24" s="2"/>
      <c r="F24" s="2"/>
      <c r="J24" s="2"/>
      <c r="K24" s="2"/>
      <c r="L24" s="2"/>
      <c r="M24" s="2"/>
      <c r="N24" s="2"/>
      <c r="O24" s="16"/>
      <c r="P24" s="110"/>
      <c r="Q24" s="9"/>
    </row>
    <row r="25" spans="2:17" ht="15.75" thickBot="1">
      <c r="B25" s="96"/>
      <c r="Q25" s="1"/>
    </row>
    <row r="26" spans="2:9" ht="15.75" thickBot="1">
      <c r="B26" s="96"/>
      <c r="G26" s="218" t="s">
        <v>40</v>
      </c>
      <c r="H26" s="219" t="s">
        <v>0</v>
      </c>
      <c r="I26" s="220"/>
    </row>
    <row r="27" ht="15.75" thickBot="1"/>
    <row r="28" spans="2:16" ht="15.75" thickBot="1">
      <c r="B28" s="105"/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7" t="s">
        <v>34</v>
      </c>
      <c r="P28" s="4" t="s">
        <v>35</v>
      </c>
    </row>
    <row r="29" spans="2:17" s="37" customFormat="1" ht="15">
      <c r="B29" s="49">
        <v>2012</v>
      </c>
      <c r="C29" s="111">
        <v>0.031896710522575145</v>
      </c>
      <c r="D29" s="112">
        <v>0.032413934120294134</v>
      </c>
      <c r="E29" s="112">
        <v>0.033607408087325936</v>
      </c>
      <c r="F29" s="112">
        <v>0.03392978376806663</v>
      </c>
      <c r="G29" s="112">
        <v>0.03394080538232524</v>
      </c>
      <c r="H29" s="112">
        <v>0.03406594969796106</v>
      </c>
      <c r="I29" s="112">
        <v>0.0338148862307778</v>
      </c>
      <c r="J29" s="112">
        <v>0.03350707310005466</v>
      </c>
      <c r="K29" s="112">
        <v>0.03372184591267667</v>
      </c>
      <c r="L29" s="112">
        <v>0.033212087648075775</v>
      </c>
      <c r="M29" s="112">
        <v>0.03204562891116803</v>
      </c>
      <c r="N29" s="112">
        <v>0.031532529342885036</v>
      </c>
      <c r="O29" s="108">
        <f aca="true" t="shared" si="2" ref="O29:O35">AVERAGE(C29:N29)</f>
        <v>0.03314072022701551</v>
      </c>
      <c r="P29" s="6"/>
      <c r="Q29" s="109"/>
    </row>
    <row r="30" spans="2:17" s="37" customFormat="1" ht="15">
      <c r="B30" s="49">
        <v>2013</v>
      </c>
      <c r="C30" s="106">
        <v>0.03181780583546414</v>
      </c>
      <c r="D30" s="107">
        <v>0.0322375818164938</v>
      </c>
      <c r="E30" s="107">
        <v>0.0339887559047379</v>
      </c>
      <c r="F30" s="107">
        <v>0.034012864214348446</v>
      </c>
      <c r="G30" s="107">
        <v>0.03401857428097719</v>
      </c>
      <c r="H30" s="107">
        <v>0.03359666248453726</v>
      </c>
      <c r="I30" s="107">
        <v>0.0331454567274076</v>
      </c>
      <c r="J30" s="107">
        <v>0.03334758396423701</v>
      </c>
      <c r="K30" s="107">
        <v>0.033873507991723326</v>
      </c>
      <c r="L30" s="107">
        <v>0.03346195560189797</v>
      </c>
      <c r="M30" s="107">
        <v>0.03277855606191494</v>
      </c>
      <c r="N30" s="107">
        <v>0.03186909822616283</v>
      </c>
      <c r="O30" s="108">
        <f t="shared" si="2"/>
        <v>0.03317903359249187</v>
      </c>
      <c r="P30" s="6">
        <f aca="true" t="shared" si="3" ref="P30:P35">O30/O29-1</f>
        <v>0.0011560812563491396</v>
      </c>
      <c r="Q30" s="109"/>
    </row>
    <row r="31" spans="2:17" s="37" customFormat="1" ht="15">
      <c r="B31" s="49">
        <v>2014</v>
      </c>
      <c r="C31" s="106">
        <v>0.03217845470754938</v>
      </c>
      <c r="D31" s="107">
        <v>0.03301319050094152</v>
      </c>
      <c r="E31" s="107">
        <v>0.03425824285331236</v>
      </c>
      <c r="F31" s="107">
        <v>0.03445225285035762</v>
      </c>
      <c r="G31" s="107">
        <v>0.03428988946348824</v>
      </c>
      <c r="H31" s="107">
        <v>0.0340562785474676</v>
      </c>
      <c r="I31" s="107">
        <v>0.0334120533319022</v>
      </c>
      <c r="J31" s="107">
        <v>0.03369298913039023</v>
      </c>
      <c r="K31" s="107">
        <v>0.03376821786754443</v>
      </c>
      <c r="L31" s="107">
        <v>0.033299931468311235</v>
      </c>
      <c r="M31" s="107">
        <v>0.032806306043221295</v>
      </c>
      <c r="N31" s="107">
        <v>0.032365486829582964</v>
      </c>
      <c r="O31" s="108">
        <f t="shared" si="2"/>
        <v>0.033466107799505755</v>
      </c>
      <c r="P31" s="6">
        <f t="shared" si="3"/>
        <v>0.00865227753586062</v>
      </c>
      <c r="Q31" s="109"/>
    </row>
    <row r="32" spans="2:17" s="37" customFormat="1" ht="15">
      <c r="B32" s="49" t="s">
        <v>36</v>
      </c>
      <c r="C32" s="106">
        <v>0.03217459024186515</v>
      </c>
      <c r="D32" s="107">
        <v>0.03281563856670777</v>
      </c>
      <c r="E32" s="107">
        <v>0.033700444937947</v>
      </c>
      <c r="F32" s="107">
        <v>0.03390009753411925</v>
      </c>
      <c r="G32" s="107">
        <v>0.03372022413651268</v>
      </c>
      <c r="H32" s="107">
        <v>0.0335267551931315</v>
      </c>
      <c r="I32" s="107">
        <v>0.03321672666124957</v>
      </c>
      <c r="J32" s="107">
        <v>0.03318481433095363</v>
      </c>
      <c r="K32" s="107">
        <v>0.03399669762154059</v>
      </c>
      <c r="L32" s="107">
        <v>0.03405924908109689</v>
      </c>
      <c r="M32" s="107">
        <v>0.03319912332876779</v>
      </c>
      <c r="N32" s="107">
        <v>0.03236483324388783</v>
      </c>
      <c r="O32" s="108">
        <f t="shared" si="2"/>
        <v>0.03332159957314831</v>
      </c>
      <c r="P32" s="6">
        <f t="shared" si="3"/>
        <v>-0.004318046999166825</v>
      </c>
      <c r="Q32" s="109"/>
    </row>
    <row r="33" spans="2:17" s="37" customFormat="1" ht="15">
      <c r="B33" s="49" t="s">
        <v>37</v>
      </c>
      <c r="C33" s="106">
        <v>0.03215825390909887</v>
      </c>
      <c r="D33" s="107">
        <v>0.032640208444033855</v>
      </c>
      <c r="E33" s="107">
        <v>0.03423559912244178</v>
      </c>
      <c r="F33" s="107">
        <v>0.03392973065326038</v>
      </c>
      <c r="G33" s="107">
        <v>0.03423156377307105</v>
      </c>
      <c r="H33" s="107">
        <v>0.03390973119897232</v>
      </c>
      <c r="I33" s="107">
        <v>0.033524259056452</v>
      </c>
      <c r="J33" s="107">
        <v>0.033243</v>
      </c>
      <c r="K33" s="107">
        <v>0.03398549720138555</v>
      </c>
      <c r="L33" s="107">
        <v>0.03333353823107157</v>
      </c>
      <c r="M33" s="107">
        <v>0.032591569349782</v>
      </c>
      <c r="N33" s="107">
        <v>0.0326114957275559</v>
      </c>
      <c r="O33" s="108">
        <f t="shared" si="2"/>
        <v>0.03336620388892711</v>
      </c>
      <c r="P33" s="6">
        <f t="shared" si="3"/>
        <v>0.001338600677944335</v>
      </c>
      <c r="Q33" s="109"/>
    </row>
    <row r="34" spans="2:17" s="37" customFormat="1" ht="15">
      <c r="B34" s="49" t="s">
        <v>26</v>
      </c>
      <c r="C34" s="106">
        <v>0.0327449912077789</v>
      </c>
      <c r="D34" s="107">
        <v>0.032995269823492365</v>
      </c>
      <c r="E34" s="107">
        <v>0.034068480371927216</v>
      </c>
      <c r="F34" s="107">
        <v>0.03442909388849555</v>
      </c>
      <c r="G34" s="107">
        <v>0.03444</v>
      </c>
      <c r="H34" s="107">
        <v>0.03455535196931061</v>
      </c>
      <c r="I34" s="107">
        <v>0.03380129242866225</v>
      </c>
      <c r="J34" s="107">
        <v>0.033941000000000006</v>
      </c>
      <c r="K34" s="107">
        <v>0.03315522635109928</v>
      </c>
      <c r="L34" s="107">
        <v>0.0330035540517109</v>
      </c>
      <c r="M34" s="107">
        <v>0.0328799920472478</v>
      </c>
      <c r="N34" s="107">
        <v>0.0322336873021668</v>
      </c>
      <c r="O34" s="108">
        <f t="shared" si="2"/>
        <v>0.03352066162015764</v>
      </c>
      <c r="P34" s="6">
        <f t="shared" si="3"/>
        <v>0.004629167038141535</v>
      </c>
      <c r="Q34" s="109"/>
    </row>
    <row r="35" spans="2:17" ht="15">
      <c r="B35" s="49" t="s">
        <v>32</v>
      </c>
      <c r="C35" s="106">
        <v>0.03261170135326592</v>
      </c>
      <c r="D35" s="107">
        <v>0.0330422222222222</v>
      </c>
      <c r="E35" s="107">
        <v>0.03457638229493187</v>
      </c>
      <c r="F35" s="107">
        <v>0.03406576235973241</v>
      </c>
      <c r="G35" s="107">
        <v>0.034436135383380105</v>
      </c>
      <c r="H35" s="112">
        <v>0.03468764298876996</v>
      </c>
      <c r="I35" s="112">
        <v>0.03411382074286477</v>
      </c>
      <c r="J35" s="112">
        <v>0.034231236364171656</v>
      </c>
      <c r="K35" s="112">
        <v>0.033860148714465105</v>
      </c>
      <c r="L35" s="112">
        <v>0.03343693707231574</v>
      </c>
      <c r="M35" s="112">
        <v>0.033184630792155</v>
      </c>
      <c r="N35" s="112">
        <v>0.03306849245864689</v>
      </c>
      <c r="O35" s="108">
        <f t="shared" si="2"/>
        <v>0.0337762593955768</v>
      </c>
      <c r="P35" s="6">
        <f t="shared" si="3"/>
        <v>0.00762508145917562</v>
      </c>
      <c r="Q35" s="9"/>
    </row>
    <row r="36" spans="2:16" ht="15.75" thickBot="1">
      <c r="B36" s="114" t="s">
        <v>59</v>
      </c>
      <c r="C36" s="171">
        <v>0.03296543732669204</v>
      </c>
      <c r="D36" s="177">
        <v>0.03369471998293198</v>
      </c>
      <c r="E36" s="177">
        <v>0.034760915937600556</v>
      </c>
      <c r="F36" s="177">
        <v>0.03432032767241249</v>
      </c>
      <c r="G36" s="177">
        <v>0.0346343867060941</v>
      </c>
      <c r="H36" s="177">
        <v>0.03434105004538754</v>
      </c>
      <c r="I36" s="177">
        <v>0.03435961938614345</v>
      </c>
      <c r="J36" s="177">
        <v>0.03428137109832948</v>
      </c>
      <c r="K36" s="177">
        <v>0.03489627730598962</v>
      </c>
      <c r="L36" s="177">
        <v>0.03452640773601025</v>
      </c>
      <c r="M36" s="177">
        <v>0.03341746801593613</v>
      </c>
      <c r="N36" s="17"/>
      <c r="O36" s="115"/>
      <c r="P36" s="44"/>
    </row>
    <row r="37" spans="2:17" ht="15">
      <c r="B37" s="47" t="s">
        <v>38</v>
      </c>
      <c r="C37" s="2"/>
      <c r="D37" s="2"/>
      <c r="E37" s="2"/>
      <c r="F37" s="2"/>
      <c r="G37" s="2"/>
      <c r="H37" s="57"/>
      <c r="I37" s="57"/>
      <c r="J37" s="57"/>
      <c r="K37" s="57"/>
      <c r="L37" s="57"/>
      <c r="M37" s="57"/>
      <c r="N37" s="57"/>
      <c r="O37" s="16"/>
      <c r="P37" s="110"/>
      <c r="Q37" s="9"/>
    </row>
    <row r="38" spans="2:17" ht="15">
      <c r="B38" s="89" t="s">
        <v>39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6"/>
      <c r="P38" s="110"/>
      <c r="Q38" s="9"/>
    </row>
    <row r="39" spans="5:9" ht="15.75" thickBot="1">
      <c r="E39" s="48"/>
      <c r="F39" s="48"/>
      <c r="G39" s="48"/>
      <c r="H39" s="48"/>
      <c r="I39" s="48"/>
    </row>
    <row r="40" spans="7:9" ht="15.75" thickBot="1">
      <c r="G40" s="218" t="s">
        <v>41</v>
      </c>
      <c r="H40" s="219"/>
      <c r="I40" s="220"/>
    </row>
    <row r="41" ht="15.75" thickBot="1">
      <c r="Q41" s="10"/>
    </row>
    <row r="42" spans="2:16" ht="15.75" thickBot="1">
      <c r="B42" s="105"/>
      <c r="C42" s="116" t="s">
        <v>1</v>
      </c>
      <c r="D42" s="116" t="s">
        <v>2</v>
      </c>
      <c r="E42" s="116" t="s">
        <v>3</v>
      </c>
      <c r="F42" s="116" t="s">
        <v>4</v>
      </c>
      <c r="G42" s="116" t="s">
        <v>5</v>
      </c>
      <c r="H42" s="116" t="s">
        <v>6</v>
      </c>
      <c r="I42" s="116" t="s">
        <v>7</v>
      </c>
      <c r="J42" s="116" t="s">
        <v>8</v>
      </c>
      <c r="K42" s="116" t="s">
        <v>9</v>
      </c>
      <c r="L42" s="116" t="s">
        <v>10</v>
      </c>
      <c r="M42" s="116" t="s">
        <v>11</v>
      </c>
      <c r="N42" s="116" t="s">
        <v>12</v>
      </c>
      <c r="O42" s="7" t="s">
        <v>34</v>
      </c>
      <c r="P42" s="4" t="s">
        <v>35</v>
      </c>
    </row>
    <row r="43" spans="2:16" ht="15">
      <c r="B43" s="49">
        <v>2012</v>
      </c>
      <c r="C43" s="117">
        <v>118.31395348837209</v>
      </c>
      <c r="D43" s="118">
        <v>111.65467625899281</v>
      </c>
      <c r="E43" s="118">
        <v>111.66666666666666</v>
      </c>
      <c r="F43" s="118">
        <v>112.6038781163435</v>
      </c>
      <c r="G43" s="118">
        <v>111.34163208852006</v>
      </c>
      <c r="H43" s="118">
        <v>110.37344398340248</v>
      </c>
      <c r="I43" s="118">
        <v>109.35754189944134</v>
      </c>
      <c r="J43" s="118">
        <v>102.26308345120226</v>
      </c>
      <c r="K43" s="118">
        <v>103.43839541547277</v>
      </c>
      <c r="L43" s="118">
        <v>102.57879656160458</v>
      </c>
      <c r="M43" s="118">
        <v>103.85756676557862</v>
      </c>
      <c r="N43" s="119">
        <v>104.33482810164425</v>
      </c>
      <c r="O43" s="113">
        <f aca="true" t="shared" si="4" ref="O43:O48">AVERAGE(C43:N43)</f>
        <v>108.4820385664368</v>
      </c>
      <c r="P43" s="6"/>
    </row>
    <row r="44" spans="2:16" ht="15">
      <c r="B44" s="49">
        <v>2013</v>
      </c>
      <c r="C44" s="120">
        <v>107.37463126843657</v>
      </c>
      <c r="D44" s="121">
        <v>109.97109826589596</v>
      </c>
      <c r="E44" s="121">
        <v>111.60220994475138</v>
      </c>
      <c r="F44" s="121">
        <v>116.2534435261708</v>
      </c>
      <c r="G44" s="121">
        <v>118.23204419889503</v>
      </c>
      <c r="H44" s="121">
        <v>118.02816901408453</v>
      </c>
      <c r="I44" s="121">
        <v>118.15602836879432</v>
      </c>
      <c r="J44" s="121">
        <v>122.50354420095992</v>
      </c>
      <c r="K44" s="121">
        <v>127.76203966005664</v>
      </c>
      <c r="L44" s="121">
        <v>135.68345323741008</v>
      </c>
      <c r="M44" s="121">
        <v>137.93604651162792</v>
      </c>
      <c r="N44" s="122">
        <v>137.46312684365782</v>
      </c>
      <c r="O44" s="113">
        <f t="shared" si="4"/>
        <v>121.74715292006174</v>
      </c>
      <c r="P44" s="6">
        <f aca="true" t="shared" si="5" ref="P44:P49">O44/O43-1</f>
        <v>0.122279360979201</v>
      </c>
    </row>
    <row r="45" spans="2:16" ht="15">
      <c r="B45" s="49">
        <v>2014</v>
      </c>
      <c r="C45" s="120">
        <v>142.130105474621</v>
      </c>
      <c r="D45" s="121">
        <v>142.01171561639677</v>
      </c>
      <c r="E45" s="121">
        <v>143.92390270088652</v>
      </c>
      <c r="F45" s="121">
        <v>144.0495036435686</v>
      </c>
      <c r="G45" s="121">
        <v>145.2937053857362</v>
      </c>
      <c r="H45" s="121">
        <v>145.0592632239361</v>
      </c>
      <c r="I45" s="121">
        <v>143.7508849437417</v>
      </c>
      <c r="J45" s="121">
        <v>138.38796584467468</v>
      </c>
      <c r="K45" s="121">
        <v>137.69159974727717</v>
      </c>
      <c r="L45" s="121">
        <v>132.64356396635603</v>
      </c>
      <c r="M45" s="121">
        <v>131.4062406153484</v>
      </c>
      <c r="N45" s="122">
        <v>130.91439791160363</v>
      </c>
      <c r="O45" s="113">
        <f t="shared" si="4"/>
        <v>139.77190408951222</v>
      </c>
      <c r="P45" s="6">
        <f t="shared" si="5"/>
        <v>0.14805069964375583</v>
      </c>
    </row>
    <row r="46" spans="2:16" ht="15">
      <c r="B46" s="49" t="s">
        <v>36</v>
      </c>
      <c r="C46" s="123">
        <v>130.02204828317343</v>
      </c>
      <c r="D46" s="124">
        <v>130.03935202115798</v>
      </c>
      <c r="E46" s="124">
        <v>126.24221032640212</v>
      </c>
      <c r="F46" s="124">
        <v>122.52642845404509</v>
      </c>
      <c r="G46" s="124">
        <v>117.79377434402836</v>
      </c>
      <c r="H46" s="124">
        <v>109.61418281254016</v>
      </c>
      <c r="I46" s="124">
        <v>107.30003771975477</v>
      </c>
      <c r="J46" s="124">
        <v>106.75212682816853</v>
      </c>
      <c r="K46" s="124">
        <v>107.90196267568706</v>
      </c>
      <c r="L46" s="124">
        <v>108.13830685487805</v>
      </c>
      <c r="M46" s="124">
        <v>107.87880380904586</v>
      </c>
      <c r="N46" s="125">
        <v>109.34334906722997</v>
      </c>
      <c r="O46" s="113">
        <f t="shared" si="4"/>
        <v>115.29604859967596</v>
      </c>
      <c r="P46" s="6">
        <f t="shared" si="5"/>
        <v>-0.17511284295133822</v>
      </c>
    </row>
    <row r="47" spans="2:16" ht="15">
      <c r="B47" s="49" t="s">
        <v>37</v>
      </c>
      <c r="C47" s="123">
        <v>106.17460342938715</v>
      </c>
      <c r="D47" s="124">
        <v>106.65521703310641</v>
      </c>
      <c r="E47" s="124">
        <v>106.88974066936801</v>
      </c>
      <c r="F47" s="124">
        <v>106.83673365875178</v>
      </c>
      <c r="G47" s="164">
        <v>117.59431512716884</v>
      </c>
      <c r="H47" s="164">
        <v>118.21228622347166</v>
      </c>
      <c r="I47" s="164">
        <v>121.41225383192864</v>
      </c>
      <c r="J47" s="164">
        <v>124.87367517695007</v>
      </c>
      <c r="K47" s="164">
        <v>122.85887569313041</v>
      </c>
      <c r="L47" s="124">
        <v>128.05288191403835</v>
      </c>
      <c r="M47" s="124">
        <v>130.24337086691628</v>
      </c>
      <c r="N47" s="125">
        <v>130.79409743580516</v>
      </c>
      <c r="O47" s="113">
        <f t="shared" si="4"/>
        <v>118.38317092166858</v>
      </c>
      <c r="P47" s="6">
        <f t="shared" si="5"/>
        <v>0.02677561251653593</v>
      </c>
    </row>
    <row r="48" spans="2:16" ht="15">
      <c r="B48" s="49" t="s">
        <v>26</v>
      </c>
      <c r="C48" s="123">
        <v>129.2803601087881</v>
      </c>
      <c r="D48" s="124">
        <v>133.94613993070973</v>
      </c>
      <c r="E48" s="124">
        <v>135.7415173458303</v>
      </c>
      <c r="F48" s="124">
        <v>136.626002509209</v>
      </c>
      <c r="G48" s="124">
        <v>138.20215611574937</v>
      </c>
      <c r="H48" s="124">
        <v>138.51167067276046</v>
      </c>
      <c r="I48" s="124">
        <v>137.98104542673568</v>
      </c>
      <c r="J48" s="164">
        <v>140.25559008281087</v>
      </c>
      <c r="K48" s="164">
        <v>138.66574601840927</v>
      </c>
      <c r="L48" s="164">
        <v>139.58662939549885</v>
      </c>
      <c r="M48" s="164">
        <v>140.58491685889982</v>
      </c>
      <c r="N48" s="165">
        <v>138.7420462498912</v>
      </c>
      <c r="O48" s="113">
        <f t="shared" si="4"/>
        <v>137.3436517262744</v>
      </c>
      <c r="P48" s="6">
        <f t="shared" si="5"/>
        <v>0.16016196100332136</v>
      </c>
    </row>
    <row r="49" spans="2:16" s="61" customFormat="1" ht="15">
      <c r="B49" s="167" t="s">
        <v>32</v>
      </c>
      <c r="C49" s="168">
        <v>138.2034762346847</v>
      </c>
      <c r="D49" s="164">
        <v>138.69730916192933</v>
      </c>
      <c r="E49" s="164">
        <v>138.88363900483785</v>
      </c>
      <c r="F49" s="164">
        <v>138.5967077467269</v>
      </c>
      <c r="G49" s="164">
        <v>141.678760113233</v>
      </c>
      <c r="H49" s="164">
        <v>142.48442510605796</v>
      </c>
      <c r="I49" s="164">
        <v>141.93147369570713</v>
      </c>
      <c r="J49" s="124">
        <v>138.0646136304695</v>
      </c>
      <c r="K49" s="124">
        <v>137.91810802325872</v>
      </c>
      <c r="L49" s="124">
        <v>138.09059835973747</v>
      </c>
      <c r="M49" s="124">
        <v>134.9168664281317</v>
      </c>
      <c r="N49" s="58">
        <v>134.66007661181402</v>
      </c>
      <c r="O49" s="166">
        <f>AVERAGE(C49:N49)</f>
        <v>138.67717117638236</v>
      </c>
      <c r="P49" s="169">
        <f t="shared" si="5"/>
        <v>0.009709363580674646</v>
      </c>
    </row>
    <row r="50" spans="2:16" ht="15.75" thickBot="1">
      <c r="B50" s="114" t="s">
        <v>59</v>
      </c>
      <c r="C50" s="190">
        <v>133.47666325764484</v>
      </c>
      <c r="D50" s="189">
        <v>134.27487839713044</v>
      </c>
      <c r="E50" s="189">
        <v>135.51884123794704</v>
      </c>
      <c r="F50" s="189">
        <v>141.81183204616113</v>
      </c>
      <c r="G50" s="189">
        <v>141.28940530958573</v>
      </c>
      <c r="H50" s="189">
        <v>148.66630460546386</v>
      </c>
      <c r="I50" s="189">
        <v>147.28941251792102</v>
      </c>
      <c r="J50" s="214">
        <v>152.02736352315944</v>
      </c>
      <c r="K50" s="214">
        <v>153.87532165290665</v>
      </c>
      <c r="L50" s="176">
        <v>155.93025444213535</v>
      </c>
      <c r="M50" s="176">
        <v>159.51671328972134</v>
      </c>
      <c r="N50" s="17"/>
      <c r="O50" s="115"/>
      <c r="P50" s="44"/>
    </row>
    <row r="51" ht="15">
      <c r="C51" s="174"/>
    </row>
    <row r="52" ht="15">
      <c r="B52" s="89"/>
    </row>
    <row r="53" spans="2:8" ht="15">
      <c r="B53" s="89" t="s">
        <v>20</v>
      </c>
      <c r="C53" s="1"/>
      <c r="D53" s="1"/>
      <c r="E53" s="1"/>
      <c r="F53" s="1"/>
      <c r="G53" s="1"/>
      <c r="H53" s="1"/>
    </row>
    <row r="54" spans="2:3" ht="16.5" customHeight="1">
      <c r="B54" s="88"/>
      <c r="C54" s="201" t="s">
        <v>65</v>
      </c>
    </row>
    <row r="55" spans="2:17" ht="15">
      <c r="B55" s="76"/>
      <c r="C55" s="200" t="s">
        <v>63</v>
      </c>
      <c r="Q55" s="10"/>
    </row>
    <row r="56" spans="2:3" ht="15">
      <c r="B56" s="101"/>
      <c r="C56" s="200" t="s">
        <v>64</v>
      </c>
    </row>
  </sheetData>
  <sheetProtection/>
  <mergeCells count="4">
    <mergeCell ref="G40:I40"/>
    <mergeCell ref="F10:J10"/>
    <mergeCell ref="G12:I12"/>
    <mergeCell ref="G26:I26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31:B36 B18:B22" numberStoredAsText="1"/>
    <ignoredError sqref="O29:O31 O15:O17 O42:O4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230"/>
  <sheetViews>
    <sheetView showGridLines="0" zoomScalePageLayoutView="0" workbookViewId="0" topLeftCell="A1">
      <pane ySplit="7" topLeftCell="A206" activePane="bottomLeft" state="frozen"/>
      <selection pane="topLeft" activeCell="A1" sqref="A1"/>
      <selection pane="bottomLeft" activeCell="F222" sqref="F222:H222"/>
    </sheetView>
  </sheetViews>
  <sheetFormatPr defaultColWidth="11.421875" defaultRowHeight="15"/>
  <cols>
    <col min="1" max="1" width="16.140625" style="15" customWidth="1"/>
    <col min="2" max="2" width="10.8515625" style="15" customWidth="1"/>
    <col min="3" max="3" width="16.8515625" style="21" customWidth="1"/>
    <col min="4" max="4" width="16.421875" style="21" customWidth="1"/>
    <col min="5" max="8" width="16.7109375" style="21" customWidth="1"/>
    <col min="9" max="9" width="56.421875" style="70" customWidth="1"/>
    <col min="10" max="10" width="12.421875" style="15" bestFit="1" customWidth="1"/>
    <col min="11" max="11" width="11.421875" style="15" bestFit="1" customWidth="1"/>
    <col min="12" max="12" width="14.140625" style="15" bestFit="1" customWidth="1"/>
    <col min="13" max="13" width="12.421875" style="15" bestFit="1" customWidth="1"/>
    <col min="14" max="16384" width="11.421875" style="15" customWidth="1"/>
  </cols>
  <sheetData>
    <row r="1" ht="42.75" customHeight="1"/>
    <row r="2" ht="34.5" customHeight="1"/>
    <row r="3" ht="37.5" customHeight="1">
      <c r="I3" s="71" t="s">
        <v>43</v>
      </c>
    </row>
    <row r="4" ht="23.25" customHeight="1" thickBot="1">
      <c r="I4" s="71" t="s">
        <v>44</v>
      </c>
    </row>
    <row r="5" spans="2:8" ht="16.5" thickBot="1">
      <c r="B5" s="21"/>
      <c r="C5" s="225" t="s">
        <v>46</v>
      </c>
      <c r="D5" s="226"/>
      <c r="E5" s="226"/>
      <c r="F5" s="226"/>
      <c r="G5" s="226"/>
      <c r="H5" s="227"/>
    </row>
    <row r="7" spans="2:9" s="33" customFormat="1" ht="27.75" customHeight="1">
      <c r="B7" s="38" t="s">
        <v>16</v>
      </c>
      <c r="C7" s="42" t="s">
        <v>17</v>
      </c>
      <c r="D7" s="42" t="s">
        <v>18</v>
      </c>
      <c r="E7" s="43" t="s">
        <v>14</v>
      </c>
      <c r="F7" s="145" t="s">
        <v>42</v>
      </c>
      <c r="G7" s="145" t="s">
        <v>40</v>
      </c>
      <c r="H7" s="146" t="s">
        <v>45</v>
      </c>
      <c r="I7" s="43" t="s">
        <v>22</v>
      </c>
    </row>
    <row r="8" spans="2:9" ht="15">
      <c r="B8" s="39">
        <v>37257</v>
      </c>
      <c r="C8" s="30">
        <v>1.8402190010621498</v>
      </c>
      <c r="D8" s="30">
        <f aca="true" t="shared" si="0" ref="D8:D71">C8/E8</f>
        <v>0.12837244513862223</v>
      </c>
      <c r="E8" s="32">
        <v>14.335</v>
      </c>
      <c r="F8" s="147">
        <v>0.0352</v>
      </c>
      <c r="G8" s="147">
        <v>0.03</v>
      </c>
      <c r="H8" s="32">
        <f>C8/(F8+G8)</f>
        <v>28.22421780770168</v>
      </c>
      <c r="I8" s="152" t="s">
        <v>47</v>
      </c>
    </row>
    <row r="9" spans="2:9" ht="15">
      <c r="B9" s="40">
        <v>37288</v>
      </c>
      <c r="C9" s="29">
        <v>1.9389296086783374</v>
      </c>
      <c r="D9" s="29">
        <f t="shared" si="0"/>
        <v>0.13241341314473382</v>
      </c>
      <c r="E9" s="31">
        <v>14.643</v>
      </c>
      <c r="F9" s="148">
        <v>0.036</v>
      </c>
      <c r="G9" s="148">
        <v>0.0311</v>
      </c>
      <c r="H9" s="31">
        <f aca="true" t="shared" si="1" ref="H9:H71">C9/(F9+G9)</f>
        <v>28.89611935437165</v>
      </c>
      <c r="I9" s="72" t="s">
        <v>47</v>
      </c>
    </row>
    <row r="10" spans="2:9" ht="15">
      <c r="B10" s="40">
        <v>37316</v>
      </c>
      <c r="C10" s="29">
        <v>2.046320487991051</v>
      </c>
      <c r="D10" s="29">
        <f t="shared" si="0"/>
        <v>0.13444944073528586</v>
      </c>
      <c r="E10" s="31">
        <v>15.22</v>
      </c>
      <c r="F10" s="148">
        <v>0.0367</v>
      </c>
      <c r="G10" s="148">
        <v>0.0308</v>
      </c>
      <c r="H10" s="31">
        <f t="shared" si="1"/>
        <v>30.3158590813489</v>
      </c>
      <c r="I10" s="72" t="s">
        <v>47</v>
      </c>
    </row>
    <row r="11" spans="2:9" ht="15">
      <c r="B11" s="40">
        <v>37347</v>
      </c>
      <c r="C11" s="29">
        <v>2.1911293104526557</v>
      </c>
      <c r="D11" s="29">
        <f t="shared" si="0"/>
        <v>0.13386664897682404</v>
      </c>
      <c r="E11" s="31">
        <v>16.368</v>
      </c>
      <c r="F11" s="148">
        <v>0.0362</v>
      </c>
      <c r="G11" s="148">
        <v>0.0316</v>
      </c>
      <c r="H11" s="31">
        <f t="shared" si="1"/>
        <v>32.31754145210407</v>
      </c>
      <c r="I11" s="72" t="s">
        <v>47</v>
      </c>
    </row>
    <row r="12" spans="2:9" ht="15">
      <c r="B12" s="40">
        <v>37377</v>
      </c>
      <c r="C12" s="29">
        <v>2.18983592481559</v>
      </c>
      <c r="D12" s="29">
        <f t="shared" si="0"/>
        <v>0.12846626333542122</v>
      </c>
      <c r="E12" s="31">
        <v>17.046</v>
      </c>
      <c r="F12" s="148">
        <v>0.037599999999999995</v>
      </c>
      <c r="G12" s="148">
        <v>0.031400000000000004</v>
      </c>
      <c r="H12" s="31">
        <f t="shared" si="1"/>
        <v>31.736752533559272</v>
      </c>
      <c r="I12" s="72" t="s">
        <v>47</v>
      </c>
    </row>
    <row r="13" spans="2:9" ht="15">
      <c r="B13" s="40">
        <v>37408</v>
      </c>
      <c r="C13" s="29">
        <v>2.197930884104453</v>
      </c>
      <c r="D13" s="29">
        <f t="shared" si="0"/>
        <v>0.12339607478691068</v>
      </c>
      <c r="E13" s="31">
        <v>17.812</v>
      </c>
      <c r="F13" s="148">
        <v>0.0366</v>
      </c>
      <c r="G13" s="148">
        <v>0.0313</v>
      </c>
      <c r="H13" s="31">
        <f t="shared" si="1"/>
        <v>32.370116113467645</v>
      </c>
      <c r="I13" s="72" t="s">
        <v>47</v>
      </c>
    </row>
    <row r="14" spans="2:9" ht="15">
      <c r="B14" s="40">
        <v>37438</v>
      </c>
      <c r="C14" s="29">
        <v>2.211188511009912</v>
      </c>
      <c r="D14" s="29">
        <f t="shared" si="0"/>
        <v>0.09769322749005532</v>
      </c>
      <c r="E14" s="31">
        <v>22.634</v>
      </c>
      <c r="F14" s="148">
        <v>0.0353</v>
      </c>
      <c r="G14" s="148">
        <v>0.0305</v>
      </c>
      <c r="H14" s="31">
        <f t="shared" si="1"/>
        <v>33.60468861717192</v>
      </c>
      <c r="I14" s="72" t="s">
        <v>47</v>
      </c>
    </row>
    <row r="15" spans="2:9" ht="15">
      <c r="B15" s="40">
        <v>37469</v>
      </c>
      <c r="C15" s="29">
        <v>2.4464783875238254</v>
      </c>
      <c r="D15" s="29">
        <f t="shared" si="0"/>
        <v>0.09165586645900739</v>
      </c>
      <c r="E15" s="31">
        <v>26.692</v>
      </c>
      <c r="F15" s="148">
        <v>0.0336</v>
      </c>
      <c r="G15" s="148">
        <v>0.0302</v>
      </c>
      <c r="H15" s="31">
        <f t="shared" si="1"/>
        <v>38.34605623078097</v>
      </c>
      <c r="I15" s="72" t="s">
        <v>47</v>
      </c>
    </row>
    <row r="16" spans="2:9" ht="15">
      <c r="B16" s="40">
        <v>37500</v>
      </c>
      <c r="C16" s="29">
        <v>2.414501861805802</v>
      </c>
      <c r="D16" s="29">
        <f>C16/E16</f>
        <v>0.08337944132211486</v>
      </c>
      <c r="E16" s="31">
        <v>28.958</v>
      </c>
      <c r="F16" s="148">
        <v>0.0335</v>
      </c>
      <c r="G16" s="148">
        <v>0.0311</v>
      </c>
      <c r="H16" s="31">
        <f t="shared" si="1"/>
        <v>37.37618981123532</v>
      </c>
      <c r="I16" s="72" t="s">
        <v>47</v>
      </c>
    </row>
    <row r="17" spans="2:9" ht="15">
      <c r="B17" s="40">
        <v>37530</v>
      </c>
      <c r="C17" s="29">
        <v>2.7788869108089522</v>
      </c>
      <c r="D17" s="29">
        <f t="shared" si="0"/>
        <v>0.1028874416234941</v>
      </c>
      <c r="E17" s="31">
        <v>27.009</v>
      </c>
      <c r="F17" s="148">
        <v>0.0336</v>
      </c>
      <c r="G17" s="148">
        <v>0.0313</v>
      </c>
      <c r="H17" s="31">
        <f t="shared" si="1"/>
        <v>42.81798013573116</v>
      </c>
      <c r="I17" s="72" t="s">
        <v>47</v>
      </c>
    </row>
    <row r="18" spans="2:9" ht="15">
      <c r="B18" s="40">
        <v>37561</v>
      </c>
      <c r="C18" s="29">
        <v>2.5104422311997374</v>
      </c>
      <c r="D18" s="29">
        <f t="shared" si="0"/>
        <v>0.09234319985285579</v>
      </c>
      <c r="E18" s="31">
        <v>27.186</v>
      </c>
      <c r="F18" s="148">
        <v>0.0338</v>
      </c>
      <c r="G18" s="148">
        <v>0.030699999999999998</v>
      </c>
      <c r="H18" s="31">
        <f t="shared" si="1"/>
        <v>38.92158497984089</v>
      </c>
      <c r="I18" s="72" t="s">
        <v>47</v>
      </c>
    </row>
    <row r="19" spans="2:9" ht="15">
      <c r="B19" s="40">
        <v>37591</v>
      </c>
      <c r="C19" s="29">
        <v>2.719208083647799</v>
      </c>
      <c r="D19" s="29">
        <f t="shared" si="0"/>
        <v>0.0997874526109284</v>
      </c>
      <c r="E19" s="31">
        <v>27.25</v>
      </c>
      <c r="F19" s="148">
        <v>0.034300000000000004</v>
      </c>
      <c r="G19" s="148">
        <v>0.0303</v>
      </c>
      <c r="H19" s="31">
        <f t="shared" si="1"/>
        <v>42.093004390832796</v>
      </c>
      <c r="I19" s="72" t="s">
        <v>47</v>
      </c>
    </row>
    <row r="20" spans="2:9" ht="15">
      <c r="B20" s="39">
        <v>37622</v>
      </c>
      <c r="C20" s="30">
        <v>2.7195373159418934</v>
      </c>
      <c r="D20" s="30">
        <f t="shared" si="0"/>
        <v>0.09776529877204204</v>
      </c>
      <c r="E20" s="26">
        <v>27.817</v>
      </c>
      <c r="F20" s="149">
        <v>0.0367</v>
      </c>
      <c r="G20" s="149">
        <v>0.0303</v>
      </c>
      <c r="H20" s="26">
        <f t="shared" si="1"/>
        <v>40.59010919316258</v>
      </c>
      <c r="I20" s="73" t="s">
        <v>48</v>
      </c>
    </row>
    <row r="21" spans="2:9" ht="15">
      <c r="B21" s="40">
        <v>37653</v>
      </c>
      <c r="C21" s="29">
        <v>2.929368647974573</v>
      </c>
      <c r="D21" s="29">
        <f t="shared" si="0"/>
        <v>0.10278486484121309</v>
      </c>
      <c r="E21" s="23">
        <v>28.5</v>
      </c>
      <c r="F21" s="150">
        <v>0.0378</v>
      </c>
      <c r="G21" s="150">
        <v>0.030899999999999997</v>
      </c>
      <c r="H21" s="98">
        <f t="shared" si="1"/>
        <v>42.64000943194429</v>
      </c>
      <c r="I21" s="74" t="s">
        <v>48</v>
      </c>
    </row>
    <row r="22" spans="2:9" ht="15">
      <c r="B22" s="40">
        <v>37681</v>
      </c>
      <c r="C22" s="29">
        <v>3.4185233892524973</v>
      </c>
      <c r="D22" s="29">
        <f t="shared" si="0"/>
        <v>0.11897137151988924</v>
      </c>
      <c r="E22" s="23">
        <v>28.734</v>
      </c>
      <c r="F22" s="150">
        <v>0.0382</v>
      </c>
      <c r="G22" s="150">
        <v>0.032</v>
      </c>
      <c r="H22" s="98">
        <f t="shared" si="1"/>
        <v>48.6969143768162</v>
      </c>
      <c r="I22" s="74" t="s">
        <v>48</v>
      </c>
    </row>
    <row r="23" spans="2:9" ht="15">
      <c r="B23" s="40">
        <v>37712</v>
      </c>
      <c r="C23" s="29">
        <v>3.4641721620218715</v>
      </c>
      <c r="D23" s="29">
        <f t="shared" si="0"/>
        <v>0.12044267304157817</v>
      </c>
      <c r="E23" s="23">
        <v>28.762</v>
      </c>
      <c r="F23" s="150">
        <v>0.0393</v>
      </c>
      <c r="G23" s="150">
        <v>0.032400000000000005</v>
      </c>
      <c r="H23" s="98">
        <f t="shared" si="1"/>
        <v>48.31481397520043</v>
      </c>
      <c r="I23" s="74" t="s">
        <v>48</v>
      </c>
    </row>
    <row r="24" spans="2:9" ht="15">
      <c r="B24" s="40">
        <v>37742</v>
      </c>
      <c r="C24" s="29">
        <v>3.485424966857944</v>
      </c>
      <c r="D24" s="29">
        <f t="shared" si="0"/>
        <v>0.11951940768321596</v>
      </c>
      <c r="E24" s="23">
        <v>29.162</v>
      </c>
      <c r="F24" s="150">
        <v>0.039599999999999996</v>
      </c>
      <c r="G24" s="150">
        <v>0.0318</v>
      </c>
      <c r="H24" s="98">
        <f t="shared" si="1"/>
        <v>48.81547572630174</v>
      </c>
      <c r="I24" s="74" t="s">
        <v>48</v>
      </c>
    </row>
    <row r="25" spans="2:9" ht="15">
      <c r="B25" s="40">
        <v>37773</v>
      </c>
      <c r="C25" s="29">
        <v>3.88843552299012</v>
      </c>
      <c r="D25" s="29">
        <f t="shared" si="0"/>
        <v>0.14556341567739003</v>
      </c>
      <c r="E25" s="23">
        <v>26.713</v>
      </c>
      <c r="F25" s="150">
        <v>0.0381</v>
      </c>
      <c r="G25" s="150">
        <v>0.0318</v>
      </c>
      <c r="H25" s="98">
        <f t="shared" si="1"/>
        <v>55.62854825450815</v>
      </c>
      <c r="I25" s="74" t="s">
        <v>48</v>
      </c>
    </row>
    <row r="26" spans="2:9" ht="15">
      <c r="B26" s="40">
        <v>37803</v>
      </c>
      <c r="C26" s="29">
        <v>3.8359177424105853</v>
      </c>
      <c r="D26" s="29">
        <f t="shared" si="0"/>
        <v>0.142466768520356</v>
      </c>
      <c r="E26" s="23">
        <v>26.925</v>
      </c>
      <c r="F26" s="150">
        <v>0.0369</v>
      </c>
      <c r="G26" s="150">
        <v>0.0316</v>
      </c>
      <c r="H26" s="98">
        <f t="shared" si="1"/>
        <v>55.99879915927861</v>
      </c>
      <c r="I26" s="74" t="s">
        <v>48</v>
      </c>
    </row>
    <row r="27" spans="2:9" ht="15">
      <c r="B27" s="40">
        <v>37834</v>
      </c>
      <c r="C27" s="29">
        <v>3.828973992592902</v>
      </c>
      <c r="D27" s="29">
        <f t="shared" si="0"/>
        <v>0.13770810978575443</v>
      </c>
      <c r="E27" s="23">
        <v>27.805</v>
      </c>
      <c r="F27" s="150">
        <v>0.0359</v>
      </c>
      <c r="G27" s="150">
        <v>0.0315</v>
      </c>
      <c r="H27" s="98">
        <f t="shared" si="1"/>
        <v>56.80970315419736</v>
      </c>
      <c r="I27" s="74" t="s">
        <v>48</v>
      </c>
    </row>
    <row r="28" spans="2:9" ht="15">
      <c r="B28" s="40">
        <v>37865</v>
      </c>
      <c r="C28" s="29">
        <v>3.8155056871358393</v>
      </c>
      <c r="D28" s="29">
        <f t="shared" si="0"/>
        <v>0.1369577403042406</v>
      </c>
      <c r="E28" s="23">
        <v>27.859</v>
      </c>
      <c r="F28" s="150">
        <v>0.0351</v>
      </c>
      <c r="G28" s="150">
        <v>0.0322</v>
      </c>
      <c r="H28" s="98">
        <f t="shared" si="1"/>
        <v>56.69399237943298</v>
      </c>
      <c r="I28" s="74" t="s">
        <v>48</v>
      </c>
    </row>
    <row r="29" spans="2:9" ht="15">
      <c r="B29" s="40">
        <v>37895</v>
      </c>
      <c r="C29" s="29">
        <v>3.779024530364609</v>
      </c>
      <c r="D29" s="29">
        <f t="shared" si="0"/>
        <v>0.13373764130532642</v>
      </c>
      <c r="E29" s="23">
        <v>28.257</v>
      </c>
      <c r="F29" s="150">
        <v>0.0346</v>
      </c>
      <c r="G29" s="150">
        <v>0.0323</v>
      </c>
      <c r="H29" s="98">
        <f t="shared" si="1"/>
        <v>56.48766114147397</v>
      </c>
      <c r="I29" s="74" t="s">
        <v>48</v>
      </c>
    </row>
    <row r="30" spans="2:9" ht="15">
      <c r="B30" s="40">
        <v>37926</v>
      </c>
      <c r="C30" s="29">
        <v>3.7461694378702313</v>
      </c>
      <c r="D30" s="29">
        <f t="shared" si="0"/>
        <v>0.1296925545393883</v>
      </c>
      <c r="E30" s="23">
        <v>28.885</v>
      </c>
      <c r="F30" s="150">
        <v>0.0354</v>
      </c>
      <c r="G30" s="150">
        <v>0.0316</v>
      </c>
      <c r="H30" s="98">
        <f t="shared" si="1"/>
        <v>55.912976684630316</v>
      </c>
      <c r="I30" s="74" t="s">
        <v>48</v>
      </c>
    </row>
    <row r="31" spans="2:9" ht="15">
      <c r="B31" s="41">
        <v>37956</v>
      </c>
      <c r="C31" s="28">
        <v>3.7211031377778667</v>
      </c>
      <c r="D31" s="28">
        <f t="shared" si="0"/>
        <v>0.12726941438463188</v>
      </c>
      <c r="E31" s="22">
        <v>29.238</v>
      </c>
      <c r="F31" s="151">
        <v>0.0356</v>
      </c>
      <c r="G31" s="151">
        <v>0.030899999999999997</v>
      </c>
      <c r="H31" s="97">
        <f t="shared" si="1"/>
        <v>55.956438162073184</v>
      </c>
      <c r="I31" s="75" t="s">
        <v>48</v>
      </c>
    </row>
    <row r="32" spans="2:9" ht="15">
      <c r="B32" s="40">
        <v>37987</v>
      </c>
      <c r="C32" s="24">
        <v>3.8102893729845606</v>
      </c>
      <c r="D32" s="24">
        <f t="shared" si="0"/>
        <v>0.12953558976660073</v>
      </c>
      <c r="E32" s="23">
        <v>29.415</v>
      </c>
      <c r="F32" s="150">
        <v>0.0362</v>
      </c>
      <c r="G32" s="150">
        <v>0.0305</v>
      </c>
      <c r="H32" s="98">
        <f t="shared" si="1"/>
        <v>57.125777705915446</v>
      </c>
      <c r="I32" s="74" t="s">
        <v>49</v>
      </c>
    </row>
    <row r="33" spans="2:9" ht="15">
      <c r="B33" s="40">
        <v>38018</v>
      </c>
      <c r="C33" s="24">
        <v>3.8941636765347183</v>
      </c>
      <c r="D33" s="24">
        <f t="shared" si="0"/>
        <v>0.13193846100405618</v>
      </c>
      <c r="E33" s="23">
        <v>29.515</v>
      </c>
      <c r="F33" s="150">
        <v>0.037000000000000005</v>
      </c>
      <c r="G33" s="150">
        <v>0.031</v>
      </c>
      <c r="H33" s="98">
        <f t="shared" si="1"/>
        <v>57.26711289021644</v>
      </c>
      <c r="I33" s="74" t="s">
        <v>49</v>
      </c>
    </row>
    <row r="34" spans="2:9" ht="15">
      <c r="B34" s="40">
        <v>38047</v>
      </c>
      <c r="C34" s="24">
        <v>4.123823214290245</v>
      </c>
      <c r="D34" s="24">
        <f t="shared" si="0"/>
        <v>0.1392901173508831</v>
      </c>
      <c r="E34" s="23">
        <v>29.606</v>
      </c>
      <c r="F34" s="150">
        <v>0.0382</v>
      </c>
      <c r="G34" s="150">
        <v>0.0318</v>
      </c>
      <c r="H34" s="98">
        <f t="shared" si="1"/>
        <v>58.91176020414635</v>
      </c>
      <c r="I34" s="74" t="s">
        <v>49</v>
      </c>
    </row>
    <row r="35" spans="2:9" ht="15">
      <c r="B35" s="40">
        <v>38078</v>
      </c>
      <c r="C35" s="24">
        <v>4.202036814710492</v>
      </c>
      <c r="D35" s="24">
        <f t="shared" si="0"/>
        <v>0.14172130909647526</v>
      </c>
      <c r="E35" s="23">
        <v>29.65</v>
      </c>
      <c r="F35" s="150">
        <v>0.038599999999999995</v>
      </c>
      <c r="G35" s="150">
        <v>0.031200000000000002</v>
      </c>
      <c r="H35" s="98">
        <f t="shared" si="1"/>
        <v>60.201100497284976</v>
      </c>
      <c r="I35" s="74" t="s">
        <v>49</v>
      </c>
    </row>
    <row r="36" spans="2:9" ht="15">
      <c r="B36" s="40">
        <v>38108</v>
      </c>
      <c r="C36" s="24">
        <v>4.390534857537853</v>
      </c>
      <c r="D36" s="24">
        <f t="shared" si="0"/>
        <v>0.1475264560175348</v>
      </c>
      <c r="E36" s="23">
        <v>29.761</v>
      </c>
      <c r="F36" s="150">
        <v>0.038599999999999995</v>
      </c>
      <c r="G36" s="150">
        <v>0.0318</v>
      </c>
      <c r="H36" s="98">
        <f t="shared" si="1"/>
        <v>62.36555195366269</v>
      </c>
      <c r="I36" s="74" t="s">
        <v>49</v>
      </c>
    </row>
    <row r="37" spans="2:9" ht="15">
      <c r="B37" s="40">
        <v>38139</v>
      </c>
      <c r="C37" s="24">
        <v>4.338870473032118</v>
      </c>
      <c r="D37" s="24">
        <f t="shared" si="0"/>
        <v>0.14589342545501408</v>
      </c>
      <c r="E37" s="23">
        <v>29.74</v>
      </c>
      <c r="F37" s="150">
        <v>0.0374</v>
      </c>
      <c r="G37" s="150">
        <v>0.0319</v>
      </c>
      <c r="H37" s="98">
        <f t="shared" si="1"/>
        <v>62.609963535817</v>
      </c>
      <c r="I37" s="74" t="s">
        <v>49</v>
      </c>
    </row>
    <row r="38" spans="2:9" ht="15">
      <c r="B38" s="40">
        <v>38169</v>
      </c>
      <c r="C38" s="24">
        <v>4.2909764735201374</v>
      </c>
      <c r="D38" s="24">
        <f t="shared" si="0"/>
        <v>0.14564443939719426</v>
      </c>
      <c r="E38" s="23">
        <v>29.462</v>
      </c>
      <c r="F38" s="150">
        <v>0.0365</v>
      </c>
      <c r="G38" s="150">
        <v>0.0319</v>
      </c>
      <c r="H38" s="98">
        <f t="shared" si="1"/>
        <v>62.73357417427103</v>
      </c>
      <c r="I38" s="74" t="s">
        <v>49</v>
      </c>
    </row>
    <row r="39" spans="2:9" ht="15">
      <c r="B39" s="40">
        <v>38200</v>
      </c>
      <c r="C39" s="24">
        <v>4.237647047996861</v>
      </c>
      <c r="D39" s="24">
        <f t="shared" si="0"/>
        <v>0.14676342204048143</v>
      </c>
      <c r="E39" s="23">
        <v>28.874</v>
      </c>
      <c r="F39" s="150">
        <v>0.0361</v>
      </c>
      <c r="G39" s="150">
        <v>0.032</v>
      </c>
      <c r="H39" s="98">
        <f t="shared" si="1"/>
        <v>62.22682889863232</v>
      </c>
      <c r="I39" s="74" t="s">
        <v>49</v>
      </c>
    </row>
    <row r="40" spans="2:9" ht="15">
      <c r="B40" s="40">
        <v>38231</v>
      </c>
      <c r="C40" s="24">
        <v>4.298807186747194</v>
      </c>
      <c r="D40" s="24">
        <f t="shared" si="0"/>
        <v>0.15385852493726535</v>
      </c>
      <c r="E40" s="23">
        <v>27.94</v>
      </c>
      <c r="F40" s="150">
        <v>0.035699999999999996</v>
      </c>
      <c r="G40" s="150">
        <v>0.0326</v>
      </c>
      <c r="H40" s="98">
        <f t="shared" si="1"/>
        <v>62.94007594066169</v>
      </c>
      <c r="I40" s="74" t="s">
        <v>49</v>
      </c>
    </row>
    <row r="41" spans="2:9" ht="15">
      <c r="B41" s="40">
        <v>38261</v>
      </c>
      <c r="C41" s="24">
        <v>4.266091895121696</v>
      </c>
      <c r="D41" s="24">
        <f t="shared" si="0"/>
        <v>0.15704369207147786</v>
      </c>
      <c r="E41" s="23">
        <v>27.165</v>
      </c>
      <c r="F41" s="150">
        <v>0.036000000000000004</v>
      </c>
      <c r="G41" s="150">
        <v>0.0325</v>
      </c>
      <c r="H41" s="98">
        <f t="shared" si="1"/>
        <v>62.27871379739702</v>
      </c>
      <c r="I41" s="74" t="s">
        <v>49</v>
      </c>
    </row>
    <row r="42" spans="2:9" ht="15">
      <c r="B42" s="40">
        <v>38292</v>
      </c>
      <c r="C42" s="24">
        <v>4.1467909047742015</v>
      </c>
      <c r="D42" s="24">
        <f t="shared" si="0"/>
        <v>0.15563110920526183</v>
      </c>
      <c r="E42" s="23">
        <v>26.645</v>
      </c>
      <c r="F42" s="150">
        <v>0.0356</v>
      </c>
      <c r="G42" s="150">
        <v>0.0316</v>
      </c>
      <c r="H42" s="98">
        <f t="shared" si="1"/>
        <v>61.70819798771132</v>
      </c>
      <c r="I42" s="74" t="s">
        <v>49</v>
      </c>
    </row>
    <row r="43" spans="2:9" ht="15">
      <c r="B43" s="41">
        <v>38322</v>
      </c>
      <c r="C43" s="25">
        <v>4.092504629341228</v>
      </c>
      <c r="D43" s="25">
        <f t="shared" si="0"/>
        <v>0.1540620625410792</v>
      </c>
      <c r="E43" s="22">
        <v>26.564</v>
      </c>
      <c r="F43" s="151">
        <v>0.035699999999999996</v>
      </c>
      <c r="G43" s="151">
        <v>0.030699999999999998</v>
      </c>
      <c r="H43" s="97">
        <f t="shared" si="1"/>
        <v>61.63410586357272</v>
      </c>
      <c r="I43" s="75" t="s">
        <v>49</v>
      </c>
    </row>
    <row r="44" spans="2:9" ht="15">
      <c r="B44" s="40">
        <v>38353</v>
      </c>
      <c r="C44" s="24">
        <v>4.124300571172734</v>
      </c>
      <c r="D44" s="24">
        <f t="shared" si="0"/>
        <v>0.16157886664731574</v>
      </c>
      <c r="E44" s="23">
        <v>25.525</v>
      </c>
      <c r="F44" s="150">
        <v>0.0366</v>
      </c>
      <c r="G44" s="150">
        <v>0.0308</v>
      </c>
      <c r="H44" s="98">
        <f t="shared" si="1"/>
        <v>61.19140313312661</v>
      </c>
      <c r="I44" s="74" t="s">
        <v>50</v>
      </c>
    </row>
    <row r="45" spans="2:9" ht="15">
      <c r="B45" s="40">
        <v>38384</v>
      </c>
      <c r="C45" s="24">
        <v>4.145048253926778</v>
      </c>
      <c r="D45" s="24">
        <f t="shared" si="0"/>
        <v>0.1662808189155479</v>
      </c>
      <c r="E45" s="23">
        <v>24.928</v>
      </c>
      <c r="F45" s="150">
        <v>0.0378</v>
      </c>
      <c r="G45" s="150">
        <v>0.0316</v>
      </c>
      <c r="H45" s="98">
        <f t="shared" si="1"/>
        <v>59.72692008540026</v>
      </c>
      <c r="I45" s="74" t="s">
        <v>50</v>
      </c>
    </row>
    <row r="46" spans="2:9" ht="15">
      <c r="B46" s="40">
        <v>38412</v>
      </c>
      <c r="C46" s="24">
        <v>4.259470020259612</v>
      </c>
      <c r="D46" s="24">
        <f t="shared" si="0"/>
        <v>0.16690059246344627</v>
      </c>
      <c r="E46" s="23">
        <v>25.521</v>
      </c>
      <c r="F46" s="150">
        <v>0.038</v>
      </c>
      <c r="G46" s="150">
        <v>0.032799999999999996</v>
      </c>
      <c r="H46" s="98">
        <f t="shared" si="1"/>
        <v>60.162005935870226</v>
      </c>
      <c r="I46" s="74" t="s">
        <v>50</v>
      </c>
    </row>
    <row r="47" spans="2:9" ht="15">
      <c r="B47" s="40">
        <v>38443</v>
      </c>
      <c r="C47" s="24">
        <v>4.398026572341139</v>
      </c>
      <c r="D47" s="24">
        <f t="shared" si="0"/>
        <v>0.17445563555498367</v>
      </c>
      <c r="E47" s="23">
        <v>25.21</v>
      </c>
      <c r="F47" s="150">
        <v>0.038900000000000004</v>
      </c>
      <c r="G47" s="150">
        <v>0.0332</v>
      </c>
      <c r="H47" s="98">
        <f t="shared" si="1"/>
        <v>60.998981585868776</v>
      </c>
      <c r="I47" s="74" t="s">
        <v>50</v>
      </c>
    </row>
    <row r="48" spans="2:9" ht="15">
      <c r="B48" s="40">
        <v>38473</v>
      </c>
      <c r="C48" s="24">
        <v>4.3483425078779065</v>
      </c>
      <c r="D48" s="24">
        <f t="shared" si="0"/>
        <v>0.17762111465536157</v>
      </c>
      <c r="E48" s="23">
        <v>24.481</v>
      </c>
      <c r="F48" s="150">
        <v>0.0383</v>
      </c>
      <c r="G48" s="150">
        <v>0.033</v>
      </c>
      <c r="H48" s="98">
        <f t="shared" si="1"/>
        <v>60.98657093797905</v>
      </c>
      <c r="I48" s="74" t="s">
        <v>50</v>
      </c>
    </row>
    <row r="49" spans="2:9" ht="15">
      <c r="B49" s="40">
        <v>38504</v>
      </c>
      <c r="C49" s="24">
        <v>4.3335434253105</v>
      </c>
      <c r="D49" s="24">
        <f t="shared" si="0"/>
        <v>0.17870282166228868</v>
      </c>
      <c r="E49" s="23">
        <v>24.25</v>
      </c>
      <c r="F49" s="150">
        <v>0.0382</v>
      </c>
      <c r="G49" s="150">
        <v>0.0322</v>
      </c>
      <c r="H49" s="98">
        <f t="shared" si="1"/>
        <v>61.55601456406961</v>
      </c>
      <c r="I49" s="74" t="s">
        <v>50</v>
      </c>
    </row>
    <row r="50" spans="2:9" ht="15">
      <c r="B50" s="40">
        <v>38534</v>
      </c>
      <c r="C50" s="24">
        <v>4.293638362068547</v>
      </c>
      <c r="D50" s="24">
        <f t="shared" si="0"/>
        <v>0.17446722316410188</v>
      </c>
      <c r="E50" s="23">
        <v>24.61</v>
      </c>
      <c r="F50" s="150">
        <v>0.037000000000000005</v>
      </c>
      <c r="G50" s="150">
        <v>0.032</v>
      </c>
      <c r="H50" s="98">
        <f t="shared" si="1"/>
        <v>62.226642928529664</v>
      </c>
      <c r="I50" s="74" t="s">
        <v>50</v>
      </c>
    </row>
    <row r="51" spans="2:9" ht="15">
      <c r="B51" s="40">
        <v>38565</v>
      </c>
      <c r="C51" s="24">
        <v>4.117354684982933</v>
      </c>
      <c r="D51" s="24">
        <f t="shared" si="0"/>
        <v>0.16914611309600416</v>
      </c>
      <c r="E51" s="23">
        <v>24.342</v>
      </c>
      <c r="F51" s="150">
        <v>0.0355</v>
      </c>
      <c r="G51" s="150">
        <v>0.0319</v>
      </c>
      <c r="H51" s="98">
        <f t="shared" si="1"/>
        <v>61.08834844188329</v>
      </c>
      <c r="I51" s="74" t="s">
        <v>50</v>
      </c>
    </row>
    <row r="52" spans="2:9" ht="15">
      <c r="B52" s="40">
        <v>38596</v>
      </c>
      <c r="C52" s="24">
        <v>4.222956552680217</v>
      </c>
      <c r="D52" s="24">
        <f t="shared" si="0"/>
        <v>0.1752991512113</v>
      </c>
      <c r="E52" s="23">
        <v>24.09</v>
      </c>
      <c r="F52" s="150">
        <v>0.036000000000000004</v>
      </c>
      <c r="G52" s="150">
        <v>0.0327</v>
      </c>
      <c r="H52" s="98">
        <f t="shared" si="1"/>
        <v>61.469527695490775</v>
      </c>
      <c r="I52" s="74" t="s">
        <v>50</v>
      </c>
    </row>
    <row r="53" spans="2:9" ht="15">
      <c r="B53" s="40">
        <v>38626</v>
      </c>
      <c r="C53" s="24">
        <v>4.164243790423683</v>
      </c>
      <c r="D53" s="24">
        <f t="shared" si="0"/>
        <v>0.17651084225261457</v>
      </c>
      <c r="E53" s="23">
        <v>23.592</v>
      </c>
      <c r="F53" s="150">
        <v>0.0358</v>
      </c>
      <c r="G53" s="150">
        <v>0.032799999999999996</v>
      </c>
      <c r="H53" s="98">
        <f t="shared" si="1"/>
        <v>60.7032622510741</v>
      </c>
      <c r="I53" s="74" t="s">
        <v>50</v>
      </c>
    </row>
    <row r="54" spans="2:9" ht="15">
      <c r="B54" s="40">
        <v>38657</v>
      </c>
      <c r="C54" s="24">
        <v>4.166325925610694</v>
      </c>
      <c r="D54" s="24">
        <f t="shared" si="0"/>
        <v>0.177132176591586</v>
      </c>
      <c r="E54" s="23">
        <v>23.521</v>
      </c>
      <c r="F54" s="150">
        <v>0.0351</v>
      </c>
      <c r="G54" s="150">
        <v>0.0318</v>
      </c>
      <c r="H54" s="98">
        <f t="shared" si="1"/>
        <v>62.276919665331754</v>
      </c>
      <c r="I54" s="74" t="s">
        <v>50</v>
      </c>
    </row>
    <row r="55" spans="2:9" ht="15">
      <c r="B55" s="40">
        <v>38687</v>
      </c>
      <c r="C55" s="24">
        <v>4.149209927829462</v>
      </c>
      <c r="D55" s="24">
        <f t="shared" si="0"/>
        <v>0.17543486228191038</v>
      </c>
      <c r="E55" s="23">
        <v>23.651</v>
      </c>
      <c r="F55" s="150">
        <v>0.0353</v>
      </c>
      <c r="G55" s="150">
        <v>0.030699999999999998</v>
      </c>
      <c r="H55" s="98">
        <f t="shared" si="1"/>
        <v>62.86681708832518</v>
      </c>
      <c r="I55" s="74" t="s">
        <v>50</v>
      </c>
    </row>
    <row r="56" spans="2:9" ht="15">
      <c r="B56" s="39">
        <v>38718</v>
      </c>
      <c r="C56" s="27">
        <v>3.9836137596799412</v>
      </c>
      <c r="D56" s="27">
        <f t="shared" si="0"/>
        <v>0.1647142344296027</v>
      </c>
      <c r="E56" s="26">
        <v>24.185</v>
      </c>
      <c r="F56" s="149">
        <v>0.0361</v>
      </c>
      <c r="G56" s="149">
        <v>0.0304</v>
      </c>
      <c r="H56" s="26">
        <f t="shared" si="1"/>
        <v>59.90396631097656</v>
      </c>
      <c r="I56" s="73" t="s">
        <v>51</v>
      </c>
    </row>
    <row r="57" spans="2:9" ht="15">
      <c r="B57" s="40">
        <v>38749</v>
      </c>
      <c r="C57" s="24">
        <v>4.075459365650063</v>
      </c>
      <c r="D57" s="24">
        <f t="shared" si="0"/>
        <v>0.16819890076970956</v>
      </c>
      <c r="E57" s="23">
        <v>24.23</v>
      </c>
      <c r="F57" s="150">
        <v>0.0366</v>
      </c>
      <c r="G57" s="150">
        <v>0.031400000000000004</v>
      </c>
      <c r="H57" s="98">
        <f t="shared" si="1"/>
        <v>59.93322596544209</v>
      </c>
      <c r="I57" s="74" t="s">
        <v>51</v>
      </c>
    </row>
    <row r="58" spans="2:9" ht="15">
      <c r="B58" s="40">
        <v>38777</v>
      </c>
      <c r="C58" s="24">
        <v>4.418074166605043</v>
      </c>
      <c r="D58" s="24">
        <f t="shared" si="0"/>
        <v>0.1820384905894126</v>
      </c>
      <c r="E58" s="23">
        <v>24.27</v>
      </c>
      <c r="F58" s="150">
        <v>0.0379</v>
      </c>
      <c r="G58" s="150">
        <v>0.0322</v>
      </c>
      <c r="H58" s="98">
        <f t="shared" si="1"/>
        <v>63.02530908138436</v>
      </c>
      <c r="I58" s="74" t="s">
        <v>51</v>
      </c>
    </row>
    <row r="59" spans="2:9" ht="15">
      <c r="B59" s="40">
        <v>38808</v>
      </c>
      <c r="C59" s="24">
        <v>4.485499120247729</v>
      </c>
      <c r="D59" s="24">
        <f t="shared" si="0"/>
        <v>0.18614346683187652</v>
      </c>
      <c r="E59" s="23">
        <v>24.097</v>
      </c>
      <c r="F59" s="150">
        <v>0.0381</v>
      </c>
      <c r="G59" s="150">
        <v>0.0327</v>
      </c>
      <c r="H59" s="98">
        <f t="shared" si="1"/>
        <v>63.35450734813176</v>
      </c>
      <c r="I59" s="74" t="s">
        <v>51</v>
      </c>
    </row>
    <row r="60" spans="2:9" ht="15">
      <c r="B60" s="40">
        <v>38838</v>
      </c>
      <c r="C60" s="24">
        <v>4.465287556069938</v>
      </c>
      <c r="D60" s="24">
        <f t="shared" si="0"/>
        <v>0.18639537302011763</v>
      </c>
      <c r="E60" s="23">
        <v>23.956</v>
      </c>
      <c r="F60" s="150">
        <v>0.038</v>
      </c>
      <c r="G60" s="150">
        <v>0.0327</v>
      </c>
      <c r="H60" s="98">
        <f t="shared" si="1"/>
        <v>63.15823983125796</v>
      </c>
      <c r="I60" s="74" t="s">
        <v>51</v>
      </c>
    </row>
    <row r="61" spans="2:9" ht="15">
      <c r="B61" s="40">
        <v>38869</v>
      </c>
      <c r="C61" s="24">
        <v>4.421288094467141</v>
      </c>
      <c r="D61" s="24">
        <f t="shared" si="0"/>
        <v>0.1851383147467502</v>
      </c>
      <c r="E61" s="23">
        <v>23.881</v>
      </c>
      <c r="F61" s="150">
        <v>0.0382</v>
      </c>
      <c r="G61" s="150">
        <v>0.0318</v>
      </c>
      <c r="H61" s="98">
        <f t="shared" si="1"/>
        <v>63.16125849238773</v>
      </c>
      <c r="I61" s="74" t="s">
        <v>51</v>
      </c>
    </row>
    <row r="62" spans="2:9" ht="15">
      <c r="B62" s="40">
        <v>38899</v>
      </c>
      <c r="C62" s="24">
        <v>4.352988266852353</v>
      </c>
      <c r="D62" s="24">
        <f t="shared" si="0"/>
        <v>0.18173798709303413</v>
      </c>
      <c r="E62" s="23">
        <v>23.952</v>
      </c>
      <c r="F62" s="150">
        <v>0.0368</v>
      </c>
      <c r="G62" s="150">
        <v>0.0318</v>
      </c>
      <c r="H62" s="98">
        <f t="shared" si="1"/>
        <v>63.45463945848912</v>
      </c>
      <c r="I62" s="74" t="s">
        <v>51</v>
      </c>
    </row>
    <row r="63" spans="2:9" ht="15">
      <c r="B63" s="40">
        <v>38930</v>
      </c>
      <c r="C63" s="24">
        <v>4.157471283907634</v>
      </c>
      <c r="D63" s="24">
        <f t="shared" si="0"/>
        <v>0.1737129187275993</v>
      </c>
      <c r="E63" s="23">
        <v>23.933</v>
      </c>
      <c r="F63" s="150">
        <v>0.035699999999999996</v>
      </c>
      <c r="G63" s="150">
        <v>0.0325</v>
      </c>
      <c r="H63" s="98">
        <f t="shared" si="1"/>
        <v>60.959989500111945</v>
      </c>
      <c r="I63" s="74" t="s">
        <v>51</v>
      </c>
    </row>
    <row r="64" spans="2:9" ht="15">
      <c r="B64" s="40">
        <v>38961</v>
      </c>
      <c r="C64" s="24">
        <v>3.8755333867042783</v>
      </c>
      <c r="D64" s="24">
        <f t="shared" si="0"/>
        <v>0.1616489420940262</v>
      </c>
      <c r="E64" s="23">
        <v>23.975</v>
      </c>
      <c r="F64" s="150">
        <v>0.0355</v>
      </c>
      <c r="G64" s="150">
        <v>0.0329</v>
      </c>
      <c r="H64" s="98">
        <f t="shared" si="1"/>
        <v>56.65984483485788</v>
      </c>
      <c r="I64" s="74" t="s">
        <v>51</v>
      </c>
    </row>
    <row r="65" spans="2:9" ht="15">
      <c r="B65" s="40">
        <v>38991</v>
      </c>
      <c r="C65" s="24">
        <v>3.823356318201433</v>
      </c>
      <c r="D65" s="24">
        <f t="shared" si="0"/>
        <v>0.16026812199033505</v>
      </c>
      <c r="E65" s="23">
        <v>23.856</v>
      </c>
      <c r="F65" s="150">
        <v>0.0353</v>
      </c>
      <c r="G65" s="150">
        <v>0.0326</v>
      </c>
      <c r="H65" s="98">
        <f t="shared" si="1"/>
        <v>56.30863502505794</v>
      </c>
      <c r="I65" s="74" t="s">
        <v>51</v>
      </c>
    </row>
    <row r="66" spans="2:9" ht="15">
      <c r="B66" s="40">
        <v>39022</v>
      </c>
      <c r="C66" s="24">
        <v>3.775946583725355</v>
      </c>
      <c r="D66" s="24">
        <f t="shared" si="0"/>
        <v>0.1566847829256548</v>
      </c>
      <c r="E66" s="23">
        <v>24.099</v>
      </c>
      <c r="F66" s="150">
        <v>0.0354</v>
      </c>
      <c r="G66" s="150">
        <v>0.0316</v>
      </c>
      <c r="H66" s="98">
        <f t="shared" si="1"/>
        <v>56.35741169739335</v>
      </c>
      <c r="I66" s="74" t="s">
        <v>51</v>
      </c>
    </row>
    <row r="67" spans="2:9" ht="15">
      <c r="B67" s="41">
        <v>39052</v>
      </c>
      <c r="C67" s="25">
        <v>3.7215982735167548</v>
      </c>
      <c r="D67" s="25">
        <f t="shared" si="0"/>
        <v>0.1522188340429774</v>
      </c>
      <c r="E67" s="22">
        <v>24.449</v>
      </c>
      <c r="F67" s="151">
        <v>0.0359</v>
      </c>
      <c r="G67" s="151">
        <v>0.030600000000000002</v>
      </c>
      <c r="H67" s="97">
        <f t="shared" si="1"/>
        <v>55.96388381228202</v>
      </c>
      <c r="I67" s="75" t="s">
        <v>51</v>
      </c>
    </row>
    <row r="68" spans="2:9" ht="15">
      <c r="B68" s="40">
        <v>39083</v>
      </c>
      <c r="C68" s="24">
        <v>4.218397156083076</v>
      </c>
      <c r="D68" s="24">
        <f t="shared" si="0"/>
        <v>0.17272231732723564</v>
      </c>
      <c r="E68" s="23">
        <v>24.423</v>
      </c>
      <c r="F68" s="150">
        <v>0.0368</v>
      </c>
      <c r="G68" s="150">
        <v>0.0309</v>
      </c>
      <c r="H68" s="98">
        <f t="shared" si="1"/>
        <v>62.31015001599817</v>
      </c>
      <c r="I68" s="74" t="s">
        <v>52</v>
      </c>
    </row>
    <row r="69" spans="2:9" ht="15">
      <c r="B69" s="40">
        <v>39114</v>
      </c>
      <c r="C69" s="24">
        <v>4.3301085522307705</v>
      </c>
      <c r="D69" s="24">
        <f t="shared" si="0"/>
        <v>0.1781864348064183</v>
      </c>
      <c r="E69" s="23">
        <v>24.301</v>
      </c>
      <c r="F69" s="150">
        <v>0.0375</v>
      </c>
      <c r="G69" s="150">
        <v>0.0312</v>
      </c>
      <c r="H69" s="98">
        <f t="shared" si="1"/>
        <v>63.02923656813349</v>
      </c>
      <c r="I69" s="74" t="s">
        <v>52</v>
      </c>
    </row>
    <row r="70" spans="2:9" ht="15">
      <c r="B70" s="40">
        <v>39142</v>
      </c>
      <c r="C70" s="24">
        <v>4.907777921552689</v>
      </c>
      <c r="D70" s="24">
        <f t="shared" si="0"/>
        <v>0.20204931747849686</v>
      </c>
      <c r="E70" s="23">
        <v>24.29</v>
      </c>
      <c r="F70" s="150">
        <v>0.0388</v>
      </c>
      <c r="G70" s="150">
        <v>0.0322</v>
      </c>
      <c r="H70" s="98">
        <f t="shared" si="1"/>
        <v>69.12363269792519</v>
      </c>
      <c r="I70" s="74" t="s">
        <v>52</v>
      </c>
    </row>
    <row r="71" spans="2:9" ht="15">
      <c r="B71" s="40">
        <v>39173</v>
      </c>
      <c r="C71" s="24">
        <v>5.192389658390091</v>
      </c>
      <c r="D71" s="24">
        <f t="shared" si="0"/>
        <v>0.21558603522483252</v>
      </c>
      <c r="E71" s="23">
        <v>24.085</v>
      </c>
      <c r="F71" s="150">
        <v>0.0393</v>
      </c>
      <c r="G71" s="150">
        <v>0.0323</v>
      </c>
      <c r="H71" s="98">
        <f t="shared" si="1"/>
        <v>72.51940863673312</v>
      </c>
      <c r="I71" s="74" t="s">
        <v>52</v>
      </c>
    </row>
    <row r="72" spans="2:9" ht="15">
      <c r="B72" s="40">
        <v>39203</v>
      </c>
      <c r="C72" s="24">
        <v>5.900806463533746</v>
      </c>
      <c r="D72" s="24">
        <f aca="true" t="shared" si="2" ref="D72:D135">C72/E72</f>
        <v>0.24594891895355725</v>
      </c>
      <c r="E72" s="23">
        <v>23.992</v>
      </c>
      <c r="F72" s="150">
        <v>0.039</v>
      </c>
      <c r="G72" s="150">
        <v>0.0325</v>
      </c>
      <c r="H72" s="98">
        <f aca="true" t="shared" si="3" ref="H72:H127">C72/(F72+G72)</f>
        <v>82.5287617277447</v>
      </c>
      <c r="I72" s="74" t="s">
        <v>52</v>
      </c>
    </row>
    <row r="73" spans="2:9" ht="15">
      <c r="B73" s="40">
        <v>39234</v>
      </c>
      <c r="C73" s="24">
        <v>5.853415123751404</v>
      </c>
      <c r="D73" s="24">
        <f t="shared" si="2"/>
        <v>0.24483081494693842</v>
      </c>
      <c r="E73" s="23">
        <v>23.908</v>
      </c>
      <c r="F73" s="150">
        <v>0.0381</v>
      </c>
      <c r="G73" s="150">
        <v>0.0319</v>
      </c>
      <c r="H73" s="98">
        <f t="shared" si="3"/>
        <v>83.62021605359148</v>
      </c>
      <c r="I73" s="74" t="s">
        <v>52</v>
      </c>
    </row>
    <row r="74" spans="2:9" ht="15">
      <c r="B74" s="40">
        <v>39264</v>
      </c>
      <c r="C74" s="24">
        <v>5.761373746522552</v>
      </c>
      <c r="D74" s="24">
        <f t="shared" si="2"/>
        <v>0.24209487127164267</v>
      </c>
      <c r="E74" s="23">
        <v>23.798</v>
      </c>
      <c r="F74" s="150">
        <v>0.0372</v>
      </c>
      <c r="G74" s="150">
        <v>0.0316</v>
      </c>
      <c r="H74" s="98">
        <f t="shared" si="3"/>
        <v>83.74089747852547</v>
      </c>
      <c r="I74" s="74" t="s">
        <v>52</v>
      </c>
    </row>
    <row r="75" spans="2:9" ht="15">
      <c r="B75" s="40">
        <v>39295</v>
      </c>
      <c r="C75" s="24">
        <v>6.5213280000000005</v>
      </c>
      <c r="D75" s="24">
        <f t="shared" si="2"/>
        <v>0.276</v>
      </c>
      <c r="E75" s="23">
        <v>23.628</v>
      </c>
      <c r="F75" s="150">
        <v>0.0362</v>
      </c>
      <c r="G75" s="150">
        <v>0.0315</v>
      </c>
      <c r="H75" s="98">
        <f t="shared" si="3"/>
        <v>96.32685376661742</v>
      </c>
      <c r="I75" s="74" t="s">
        <v>52</v>
      </c>
    </row>
    <row r="76" spans="2:9" ht="15">
      <c r="B76" s="40">
        <v>39326</v>
      </c>
      <c r="C76" s="24">
        <v>7.239400000000002</v>
      </c>
      <c r="D76" s="24">
        <f t="shared" si="2"/>
        <v>0.3115060240963856</v>
      </c>
      <c r="E76" s="23">
        <v>23.24</v>
      </c>
      <c r="F76" s="150">
        <v>0.0348</v>
      </c>
      <c r="G76" s="150">
        <v>0.032</v>
      </c>
      <c r="H76" s="98">
        <f t="shared" si="3"/>
        <v>108.37425149700601</v>
      </c>
      <c r="I76" s="74" t="s">
        <v>52</v>
      </c>
    </row>
    <row r="77" spans="2:9" ht="15">
      <c r="B77" s="40">
        <v>39356</v>
      </c>
      <c r="C77" s="24">
        <v>7.366916</v>
      </c>
      <c r="D77" s="24">
        <f t="shared" si="2"/>
        <v>0.3308</v>
      </c>
      <c r="E77" s="23">
        <v>22.27</v>
      </c>
      <c r="F77" s="150">
        <v>0.0349</v>
      </c>
      <c r="G77" s="150">
        <v>0.0318</v>
      </c>
      <c r="H77" s="98">
        <f t="shared" si="3"/>
        <v>110.44851574212892</v>
      </c>
      <c r="I77" s="74" t="s">
        <v>52</v>
      </c>
    </row>
    <row r="78" spans="2:9" ht="15">
      <c r="B78" s="40">
        <v>39387</v>
      </c>
      <c r="C78" s="24">
        <v>7.273725000000001</v>
      </c>
      <c r="D78" s="24">
        <f t="shared" si="2"/>
        <v>0.331</v>
      </c>
      <c r="E78" s="23">
        <v>21.975</v>
      </c>
      <c r="F78" s="150">
        <v>0.0347</v>
      </c>
      <c r="G78" s="150">
        <v>0.0314</v>
      </c>
      <c r="H78" s="98">
        <f t="shared" si="3"/>
        <v>110.04122541603633</v>
      </c>
      <c r="I78" s="74" t="s">
        <v>52</v>
      </c>
    </row>
    <row r="79" spans="1:14" ht="15">
      <c r="A79" s="34"/>
      <c r="B79" s="40">
        <v>39417</v>
      </c>
      <c r="C79" s="24">
        <v>7.5358008</v>
      </c>
      <c r="D79" s="24">
        <f t="shared" si="2"/>
        <v>0.3474</v>
      </c>
      <c r="E79" s="23">
        <v>21.692</v>
      </c>
      <c r="F79" s="150">
        <v>0.0347</v>
      </c>
      <c r="G79" s="150">
        <v>0.0305</v>
      </c>
      <c r="H79" s="98">
        <f t="shared" si="3"/>
        <v>115.57976687116563</v>
      </c>
      <c r="I79" s="74" t="s">
        <v>52</v>
      </c>
      <c r="N79" s="35"/>
    </row>
    <row r="80" spans="2:9" ht="15">
      <c r="B80" s="39">
        <v>39448</v>
      </c>
      <c r="C80" s="27">
        <v>7.986039999999999</v>
      </c>
      <c r="D80" s="27">
        <f t="shared" si="2"/>
        <v>0.3767</v>
      </c>
      <c r="E80" s="26">
        <v>21.2</v>
      </c>
      <c r="F80" s="149">
        <v>0.0359</v>
      </c>
      <c r="G80" s="149">
        <v>0.0306</v>
      </c>
      <c r="H80" s="26">
        <f t="shared" si="3"/>
        <v>120.09082706766915</v>
      </c>
      <c r="I80" s="73" t="s">
        <v>53</v>
      </c>
    </row>
    <row r="81" spans="2:9" ht="15">
      <c r="B81" s="40">
        <v>39479</v>
      </c>
      <c r="C81" s="24">
        <v>8.1486804</v>
      </c>
      <c r="D81" s="24">
        <f t="shared" si="2"/>
        <v>0.3892</v>
      </c>
      <c r="E81" s="23">
        <v>20.937</v>
      </c>
      <c r="F81" s="150">
        <v>0.036699999999999997</v>
      </c>
      <c r="G81" s="150">
        <v>0.0317</v>
      </c>
      <c r="H81" s="98">
        <f t="shared" si="3"/>
        <v>119.13275438596493</v>
      </c>
      <c r="I81" s="74" t="s">
        <v>53</v>
      </c>
    </row>
    <row r="82" spans="2:9" ht="15">
      <c r="B82" s="40">
        <v>39508</v>
      </c>
      <c r="C82" s="24">
        <v>8.308762236082694</v>
      </c>
      <c r="D82" s="24">
        <f t="shared" si="2"/>
        <v>0.4028295469835496</v>
      </c>
      <c r="E82" s="23">
        <v>20.626</v>
      </c>
      <c r="F82" s="150">
        <v>0.0381</v>
      </c>
      <c r="G82" s="150">
        <v>0.0323</v>
      </c>
      <c r="H82" s="98">
        <f t="shared" si="3"/>
        <v>118.02219085344736</v>
      </c>
      <c r="I82" s="74" t="s">
        <v>53</v>
      </c>
    </row>
    <row r="83" spans="2:9" ht="15">
      <c r="B83" s="40">
        <v>39539</v>
      </c>
      <c r="C83" s="24">
        <v>8.53</v>
      </c>
      <c r="D83" s="24">
        <f t="shared" si="2"/>
        <v>0.4279335774845733</v>
      </c>
      <c r="E83" s="23">
        <v>19.933</v>
      </c>
      <c r="F83" s="150">
        <v>0.0384</v>
      </c>
      <c r="G83" s="150">
        <v>0.0327</v>
      </c>
      <c r="H83" s="98">
        <f t="shared" si="3"/>
        <v>119.971870604782</v>
      </c>
      <c r="I83" s="74" t="s">
        <v>53</v>
      </c>
    </row>
    <row r="84" spans="2:9" ht="15">
      <c r="B84" s="40">
        <v>39569</v>
      </c>
      <c r="C84" s="24">
        <v>8.49</v>
      </c>
      <c r="D84" s="24">
        <f t="shared" si="2"/>
        <v>0.4271913052229043</v>
      </c>
      <c r="E84" s="23">
        <v>19.874</v>
      </c>
      <c r="F84" s="150">
        <v>0.0388</v>
      </c>
      <c r="G84" s="150">
        <v>0.032400000000000005</v>
      </c>
      <c r="H84" s="98">
        <f t="shared" si="3"/>
        <v>119.24157303370785</v>
      </c>
      <c r="I84" s="74" t="s">
        <v>53</v>
      </c>
    </row>
    <row r="85" spans="2:9" ht="15">
      <c r="B85" s="40">
        <v>39600</v>
      </c>
      <c r="C85" s="24">
        <v>8.5</v>
      </c>
      <c r="D85" s="24">
        <f t="shared" si="2"/>
        <v>0.4360315994665025</v>
      </c>
      <c r="E85" s="23">
        <v>19.494</v>
      </c>
      <c r="F85" s="150">
        <v>0.0388</v>
      </c>
      <c r="G85" s="150">
        <v>0.0323</v>
      </c>
      <c r="H85" s="98">
        <f t="shared" si="3"/>
        <v>119.54992967651197</v>
      </c>
      <c r="I85" s="74" t="s">
        <v>53</v>
      </c>
    </row>
    <row r="86" spans="2:9" ht="15">
      <c r="B86" s="40">
        <v>39630</v>
      </c>
      <c r="C86" s="24">
        <v>8</v>
      </c>
      <c r="D86" s="24">
        <f t="shared" si="2"/>
        <v>0.41554124246831503</v>
      </c>
      <c r="E86" s="23">
        <v>19.252</v>
      </c>
      <c r="F86" s="150">
        <v>0.0371</v>
      </c>
      <c r="G86" s="150">
        <v>0.0321</v>
      </c>
      <c r="H86" s="98">
        <f t="shared" si="3"/>
        <v>115.60693641618498</v>
      </c>
      <c r="I86" s="74" t="s">
        <v>53</v>
      </c>
    </row>
    <row r="87" spans="2:9" ht="15">
      <c r="B87" s="40">
        <v>39661</v>
      </c>
      <c r="C87" s="24">
        <v>7.172570299070798</v>
      </c>
      <c r="D87" s="24">
        <f t="shared" si="2"/>
        <v>0.3732408960332413</v>
      </c>
      <c r="E87" s="23">
        <v>19.217</v>
      </c>
      <c r="F87" s="150">
        <v>0.0359</v>
      </c>
      <c r="G87" s="150">
        <v>0.032799999999999996</v>
      </c>
      <c r="H87" s="98">
        <f t="shared" si="3"/>
        <v>104.40422560510623</v>
      </c>
      <c r="I87" s="74" t="s">
        <v>53</v>
      </c>
    </row>
    <row r="88" spans="2:9" ht="15">
      <c r="B88" s="40">
        <v>39692</v>
      </c>
      <c r="C88" s="24">
        <v>6.280000000000001</v>
      </c>
      <c r="D88" s="24">
        <f t="shared" si="2"/>
        <v>0.3074813944379162</v>
      </c>
      <c r="E88" s="23">
        <v>20.424</v>
      </c>
      <c r="F88" s="150">
        <v>0.0356</v>
      </c>
      <c r="G88" s="150">
        <v>0.0331</v>
      </c>
      <c r="H88" s="98">
        <f t="shared" si="3"/>
        <v>91.4119359534207</v>
      </c>
      <c r="I88" s="74" t="s">
        <v>53</v>
      </c>
    </row>
    <row r="89" spans="2:9" ht="15">
      <c r="B89" s="40">
        <v>39722</v>
      </c>
      <c r="C89" s="24">
        <v>5.414483816031456</v>
      </c>
      <c r="D89" s="24">
        <f t="shared" si="2"/>
        <v>0.24200973566492898</v>
      </c>
      <c r="E89" s="23">
        <v>22.373</v>
      </c>
      <c r="F89" s="150">
        <v>0.035699999999999996</v>
      </c>
      <c r="G89" s="150">
        <v>0.0325</v>
      </c>
      <c r="H89" s="98">
        <f t="shared" si="3"/>
        <v>79.39125829958148</v>
      </c>
      <c r="I89" s="74" t="s">
        <v>53</v>
      </c>
    </row>
    <row r="90" spans="2:9" ht="15">
      <c r="B90" s="40">
        <v>39753</v>
      </c>
      <c r="C90" s="24">
        <v>4.934094156734846</v>
      </c>
      <c r="D90" s="24">
        <f t="shared" si="2"/>
        <v>0.20830388638218628</v>
      </c>
      <c r="E90" s="23">
        <v>23.687</v>
      </c>
      <c r="F90" s="150">
        <v>0.0348</v>
      </c>
      <c r="G90" s="150">
        <v>0.030699999999999998</v>
      </c>
      <c r="H90" s="98">
        <f t="shared" si="3"/>
        <v>75.3296817822114</v>
      </c>
      <c r="I90" s="74" t="s">
        <v>53</v>
      </c>
    </row>
    <row r="91" spans="1:14" ht="15">
      <c r="A91" s="34"/>
      <c r="B91" s="41">
        <v>39783</v>
      </c>
      <c r="C91" s="25">
        <v>4.76</v>
      </c>
      <c r="D91" s="25">
        <f t="shared" si="2"/>
        <v>0.1954584650761713</v>
      </c>
      <c r="E91" s="22">
        <v>24.353</v>
      </c>
      <c r="F91" s="151">
        <v>0.035699999999999996</v>
      </c>
      <c r="G91" s="151">
        <v>0.0302</v>
      </c>
      <c r="H91" s="97">
        <f t="shared" si="3"/>
        <v>72.23065250379362</v>
      </c>
      <c r="I91" s="75" t="s">
        <v>53</v>
      </c>
      <c r="N91" s="35"/>
    </row>
    <row r="92" spans="2:9" ht="15">
      <c r="B92" s="40">
        <v>39814</v>
      </c>
      <c r="C92" s="24">
        <v>4.61</v>
      </c>
      <c r="D92" s="24">
        <f t="shared" si="2"/>
        <v>0.19793902962644913</v>
      </c>
      <c r="E92" s="23">
        <v>23.29</v>
      </c>
      <c r="F92" s="150">
        <v>0.0361</v>
      </c>
      <c r="G92" s="150">
        <v>0.030600000000000002</v>
      </c>
      <c r="H92" s="98">
        <f t="shared" si="3"/>
        <v>69.11544227886057</v>
      </c>
      <c r="I92" s="74" t="s">
        <v>54</v>
      </c>
    </row>
    <row r="93" spans="2:9" ht="15">
      <c r="B93" s="40">
        <v>39845</v>
      </c>
      <c r="C93" s="24">
        <v>4.75</v>
      </c>
      <c r="D93" s="24">
        <f t="shared" si="2"/>
        <v>0.20430107526881722</v>
      </c>
      <c r="E93" s="23">
        <v>23.25</v>
      </c>
      <c r="F93" s="150">
        <v>0.037200000000000004</v>
      </c>
      <c r="G93" s="150">
        <v>0.0315</v>
      </c>
      <c r="H93" s="98">
        <f t="shared" si="3"/>
        <v>69.14119359534206</v>
      </c>
      <c r="I93" s="74" t="s">
        <v>54</v>
      </c>
    </row>
    <row r="94" spans="2:9" ht="15">
      <c r="B94" s="40">
        <v>39873</v>
      </c>
      <c r="C94" s="24">
        <v>4.84</v>
      </c>
      <c r="D94" s="24">
        <f t="shared" si="2"/>
        <v>0.20183486238532108</v>
      </c>
      <c r="E94" s="23">
        <v>23.98</v>
      </c>
      <c r="F94" s="150">
        <v>0.0379</v>
      </c>
      <c r="G94" s="150">
        <v>0.0326</v>
      </c>
      <c r="H94" s="98">
        <f t="shared" si="3"/>
        <v>68.65248226950354</v>
      </c>
      <c r="I94" s="74" t="s">
        <v>54</v>
      </c>
    </row>
    <row r="95" spans="2:9" ht="15">
      <c r="B95" s="40">
        <v>39904</v>
      </c>
      <c r="C95" s="24">
        <v>4.87</v>
      </c>
      <c r="D95" s="24">
        <f t="shared" si="2"/>
        <v>0.20262117744955274</v>
      </c>
      <c r="E95" s="23">
        <v>24.035</v>
      </c>
      <c r="F95" s="150">
        <v>0.0383</v>
      </c>
      <c r="G95" s="150">
        <v>0.0327</v>
      </c>
      <c r="H95" s="98">
        <f t="shared" si="3"/>
        <v>68.59154929577464</v>
      </c>
      <c r="I95" s="74" t="s">
        <v>54</v>
      </c>
    </row>
    <row r="96" spans="2:9" ht="15">
      <c r="B96" s="40">
        <v>39934</v>
      </c>
      <c r="C96" s="24">
        <v>5.134344926957425</v>
      </c>
      <c r="D96" s="24">
        <f t="shared" si="2"/>
        <v>0.21668474053418127</v>
      </c>
      <c r="E96" s="23">
        <v>23.695</v>
      </c>
      <c r="F96" s="150">
        <v>0.0381</v>
      </c>
      <c r="G96" s="150">
        <v>0.032400000000000005</v>
      </c>
      <c r="H96" s="98">
        <f t="shared" si="3"/>
        <v>72.82758761641738</v>
      </c>
      <c r="I96" s="74" t="s">
        <v>54</v>
      </c>
    </row>
    <row r="97" spans="2:9" ht="15">
      <c r="B97" s="40">
        <v>39965</v>
      </c>
      <c r="C97" s="24">
        <v>5.229820750304147</v>
      </c>
      <c r="D97" s="24">
        <f t="shared" si="2"/>
        <v>0.22358260657108064</v>
      </c>
      <c r="E97" s="23">
        <v>23.391</v>
      </c>
      <c r="F97" s="150">
        <v>0.0384</v>
      </c>
      <c r="G97" s="150">
        <v>0.0326</v>
      </c>
      <c r="H97" s="98">
        <f t="shared" si="3"/>
        <v>73.65944718738236</v>
      </c>
      <c r="I97" s="74" t="s">
        <v>54</v>
      </c>
    </row>
    <row r="98" spans="2:9" ht="15">
      <c r="B98" s="40">
        <v>39995</v>
      </c>
      <c r="C98" s="24">
        <v>5.202123269449806</v>
      </c>
      <c r="D98" s="24">
        <f t="shared" si="2"/>
        <v>0.2223604731545119</v>
      </c>
      <c r="E98" s="23">
        <v>23.395</v>
      </c>
      <c r="F98" s="150">
        <v>0.0382</v>
      </c>
      <c r="G98" s="150">
        <v>0.0322</v>
      </c>
      <c r="H98" s="98">
        <f t="shared" si="3"/>
        <v>73.8937964410484</v>
      </c>
      <c r="I98" s="74" t="s">
        <v>54</v>
      </c>
    </row>
    <row r="99" spans="2:9" ht="15">
      <c r="B99" s="40">
        <v>40026</v>
      </c>
      <c r="C99" s="24">
        <v>4.95</v>
      </c>
      <c r="D99" s="24">
        <f t="shared" si="2"/>
        <v>0.2166112375284439</v>
      </c>
      <c r="E99" s="23">
        <v>22.852</v>
      </c>
      <c r="F99" s="150">
        <v>0.036699999999999997</v>
      </c>
      <c r="G99" s="150">
        <v>0.0326</v>
      </c>
      <c r="H99" s="98">
        <f t="shared" si="3"/>
        <v>71.42857142857143</v>
      </c>
      <c r="I99" s="74" t="s">
        <v>54</v>
      </c>
    </row>
    <row r="100" spans="2:9" ht="15">
      <c r="B100" s="40">
        <v>40057</v>
      </c>
      <c r="C100" s="24">
        <v>5.04</v>
      </c>
      <c r="D100" s="24">
        <f t="shared" si="2"/>
        <v>0.22969647251845776</v>
      </c>
      <c r="E100" s="23">
        <v>21.942</v>
      </c>
      <c r="F100" s="150">
        <v>0.0365</v>
      </c>
      <c r="G100" s="150">
        <v>0.032799999999999996</v>
      </c>
      <c r="H100" s="98">
        <f t="shared" si="3"/>
        <v>72.72727272727273</v>
      </c>
      <c r="I100" s="74" t="s">
        <v>54</v>
      </c>
    </row>
    <row r="101" spans="2:9" ht="15">
      <c r="B101" s="40">
        <v>40087</v>
      </c>
      <c r="C101" s="24">
        <v>5.070515052017154</v>
      </c>
      <c r="D101" s="24">
        <f t="shared" si="2"/>
        <v>0.24354058847344637</v>
      </c>
      <c r="E101" s="23">
        <v>20.82</v>
      </c>
      <c r="F101" s="150">
        <v>0.0364</v>
      </c>
      <c r="G101" s="150">
        <v>0.032799999999999996</v>
      </c>
      <c r="H101" s="98">
        <f t="shared" si="3"/>
        <v>73.27333890198199</v>
      </c>
      <c r="I101" s="74" t="s">
        <v>54</v>
      </c>
    </row>
    <row r="102" spans="2:9" ht="15">
      <c r="B102" s="40">
        <v>40118</v>
      </c>
      <c r="C102" s="24">
        <v>5.84</v>
      </c>
      <c r="D102" s="24">
        <f t="shared" si="2"/>
        <v>0.2854210449147158</v>
      </c>
      <c r="E102" s="23">
        <v>20.461</v>
      </c>
      <c r="F102" s="150">
        <v>0.0359</v>
      </c>
      <c r="G102" s="150">
        <v>0.0319</v>
      </c>
      <c r="H102" s="98">
        <f t="shared" si="3"/>
        <v>86.13569321533923</v>
      </c>
      <c r="I102" s="74" t="s">
        <v>54</v>
      </c>
    </row>
    <row r="103" spans="1:14" ht="15">
      <c r="A103" s="34"/>
      <c r="B103" s="40">
        <v>40148</v>
      </c>
      <c r="C103" s="24">
        <v>5.52</v>
      </c>
      <c r="D103" s="24">
        <f t="shared" si="2"/>
        <v>0.2801603816677663</v>
      </c>
      <c r="E103" s="23">
        <v>19.703</v>
      </c>
      <c r="F103" s="150">
        <v>0.0356</v>
      </c>
      <c r="G103" s="150">
        <v>0.0315</v>
      </c>
      <c r="H103" s="98">
        <f t="shared" si="3"/>
        <v>82.26527570789867</v>
      </c>
      <c r="I103" s="74" t="s">
        <v>54</v>
      </c>
      <c r="N103" s="35"/>
    </row>
    <row r="104" spans="2:9" ht="15">
      <c r="B104" s="39">
        <v>40179</v>
      </c>
      <c r="C104" s="27">
        <v>5.559019418461234</v>
      </c>
      <c r="D104" s="27">
        <f t="shared" si="2"/>
        <v>0.28384066471591696</v>
      </c>
      <c r="E104" s="26">
        <v>19.585</v>
      </c>
      <c r="F104" s="141">
        <v>0.0366</v>
      </c>
      <c r="G104" s="149">
        <v>0.031400000000000004</v>
      </c>
      <c r="H104" s="26">
        <f t="shared" si="3"/>
        <v>81.75028556560638</v>
      </c>
      <c r="I104" s="73" t="s">
        <v>55</v>
      </c>
    </row>
    <row r="105" spans="2:9" ht="15">
      <c r="B105" s="40">
        <v>40210</v>
      </c>
      <c r="C105" s="24">
        <v>5.97</v>
      </c>
      <c r="D105" s="24">
        <f t="shared" si="2"/>
        <v>0.3020337954062532</v>
      </c>
      <c r="E105" s="23">
        <v>19.766</v>
      </c>
      <c r="F105" s="142">
        <v>0.037599999999999995</v>
      </c>
      <c r="G105" s="150">
        <v>0.0318</v>
      </c>
      <c r="H105" s="98">
        <f t="shared" si="3"/>
        <v>86.02305475504323</v>
      </c>
      <c r="I105" s="74" t="s">
        <v>55</v>
      </c>
    </row>
    <row r="106" spans="2:9" ht="15">
      <c r="B106" s="40">
        <v>40238</v>
      </c>
      <c r="C106" s="24">
        <v>6.31</v>
      </c>
      <c r="D106" s="24">
        <f t="shared" si="2"/>
        <v>0.32179101433015445</v>
      </c>
      <c r="E106" s="23">
        <v>19.609</v>
      </c>
      <c r="F106" s="142">
        <v>0.0381</v>
      </c>
      <c r="G106" s="150">
        <v>0.0329</v>
      </c>
      <c r="H106" s="98">
        <f t="shared" si="3"/>
        <v>88.8732394366197</v>
      </c>
      <c r="I106" s="74" t="s">
        <v>55</v>
      </c>
    </row>
    <row r="107" spans="2:9" ht="15">
      <c r="B107" s="40">
        <v>40269</v>
      </c>
      <c r="C107" s="24">
        <v>6.53</v>
      </c>
      <c r="D107" s="24">
        <f t="shared" si="2"/>
        <v>0.3374677002583979</v>
      </c>
      <c r="E107" s="23">
        <v>19.35</v>
      </c>
      <c r="F107" s="142">
        <v>0.0387</v>
      </c>
      <c r="G107" s="150">
        <v>0.0333</v>
      </c>
      <c r="H107" s="98">
        <f t="shared" si="3"/>
        <v>90.69444444444444</v>
      </c>
      <c r="I107" s="74" t="s">
        <v>55</v>
      </c>
    </row>
    <row r="108" spans="2:9" ht="15">
      <c r="B108" s="40">
        <v>40299</v>
      </c>
      <c r="C108" s="24">
        <v>6.55</v>
      </c>
      <c r="D108" s="24">
        <f t="shared" si="2"/>
        <v>0.34004776243380747</v>
      </c>
      <c r="E108" s="23">
        <v>19.262</v>
      </c>
      <c r="F108" s="142">
        <v>0.0381</v>
      </c>
      <c r="G108" s="150">
        <v>0.0334</v>
      </c>
      <c r="H108" s="98">
        <f t="shared" si="3"/>
        <v>91.6083916083916</v>
      </c>
      <c r="I108" s="74" t="s">
        <v>55</v>
      </c>
    </row>
    <row r="109" spans="2:9" ht="15">
      <c r="B109" s="40">
        <v>40330</v>
      </c>
      <c r="C109" s="24">
        <v>6.51</v>
      </c>
      <c r="D109" s="24">
        <f t="shared" si="2"/>
        <v>0.31825959423123934</v>
      </c>
      <c r="E109" s="23">
        <v>20.455</v>
      </c>
      <c r="F109" s="142">
        <v>0.038</v>
      </c>
      <c r="G109" s="150">
        <v>0.0331</v>
      </c>
      <c r="H109" s="98">
        <f t="shared" si="3"/>
        <v>91.56118143459916</v>
      </c>
      <c r="I109" s="74" t="s">
        <v>55</v>
      </c>
    </row>
    <row r="110" spans="2:9" ht="15">
      <c r="B110" s="40">
        <v>40360</v>
      </c>
      <c r="C110" s="24">
        <v>6.51</v>
      </c>
      <c r="D110" s="24">
        <f t="shared" si="2"/>
        <v>0.3086478285605917</v>
      </c>
      <c r="E110" s="23">
        <v>21.092</v>
      </c>
      <c r="F110" s="142">
        <v>0.0373</v>
      </c>
      <c r="G110" s="150">
        <v>0.0327</v>
      </c>
      <c r="H110" s="98">
        <f t="shared" si="3"/>
        <v>92.99999999999999</v>
      </c>
      <c r="I110" s="74" t="s">
        <v>55</v>
      </c>
    </row>
    <row r="111" spans="2:9" ht="15">
      <c r="B111" s="40">
        <v>40391</v>
      </c>
      <c r="C111" s="24">
        <v>6.61</v>
      </c>
      <c r="D111" s="24">
        <f t="shared" si="2"/>
        <v>0.3168895920226281</v>
      </c>
      <c r="E111" s="23">
        <v>20.859</v>
      </c>
      <c r="F111" s="142">
        <v>0.0365</v>
      </c>
      <c r="G111" s="150">
        <v>0.032799999999999996</v>
      </c>
      <c r="H111" s="98">
        <f t="shared" si="3"/>
        <v>95.38239538239539</v>
      </c>
      <c r="I111" s="74" t="s">
        <v>55</v>
      </c>
    </row>
    <row r="112" spans="2:9" ht="15">
      <c r="B112" s="40">
        <v>40422</v>
      </c>
      <c r="C112" s="24">
        <v>6.51</v>
      </c>
      <c r="D112" s="24">
        <f t="shared" si="2"/>
        <v>0.31663424124513617</v>
      </c>
      <c r="E112" s="23">
        <v>20.56</v>
      </c>
      <c r="F112" s="142">
        <v>0.0358</v>
      </c>
      <c r="G112" s="150">
        <v>0.0331</v>
      </c>
      <c r="H112" s="98">
        <f t="shared" si="3"/>
        <v>94.48476052249639</v>
      </c>
      <c r="I112" s="74" t="s">
        <v>55</v>
      </c>
    </row>
    <row r="113" spans="2:9" ht="15">
      <c r="B113" s="40">
        <v>40452</v>
      </c>
      <c r="C113" s="24">
        <v>6.58</v>
      </c>
      <c r="D113" s="24">
        <f t="shared" si="2"/>
        <v>0.3255008656937917</v>
      </c>
      <c r="E113" s="23">
        <v>20.215</v>
      </c>
      <c r="F113" s="142">
        <v>0.0352</v>
      </c>
      <c r="G113" s="150">
        <v>0.0331</v>
      </c>
      <c r="H113" s="98">
        <f t="shared" si="3"/>
        <v>96.33967789165446</v>
      </c>
      <c r="I113" s="74" t="s">
        <v>55</v>
      </c>
    </row>
    <row r="114" spans="2:9" ht="15">
      <c r="B114" s="40">
        <v>40483</v>
      </c>
      <c r="C114" s="24">
        <v>6.5</v>
      </c>
      <c r="D114" s="24">
        <f t="shared" si="2"/>
        <v>0.32560236437409207</v>
      </c>
      <c r="E114" s="23">
        <v>19.963</v>
      </c>
      <c r="F114" s="142">
        <v>0.0354</v>
      </c>
      <c r="G114" s="150">
        <v>0.0323</v>
      </c>
      <c r="H114" s="98">
        <f t="shared" si="3"/>
        <v>96.01181683899556</v>
      </c>
      <c r="I114" s="74" t="s">
        <v>55</v>
      </c>
    </row>
    <row r="115" spans="1:14" ht="15">
      <c r="A115" s="34"/>
      <c r="B115" s="41">
        <v>40513</v>
      </c>
      <c r="C115" s="25">
        <v>6.82</v>
      </c>
      <c r="D115" s="25">
        <f t="shared" si="2"/>
        <v>0.3414267834793492</v>
      </c>
      <c r="E115" s="22">
        <v>19.975</v>
      </c>
      <c r="F115" s="143">
        <v>0.0356</v>
      </c>
      <c r="G115" s="151">
        <v>0.0317</v>
      </c>
      <c r="H115" s="97">
        <f t="shared" si="3"/>
        <v>101.33729569093612</v>
      </c>
      <c r="I115" s="75" t="s">
        <v>55</v>
      </c>
      <c r="N115" s="35"/>
    </row>
    <row r="116" spans="2:9" ht="15">
      <c r="B116" s="40">
        <v>40544</v>
      </c>
      <c r="C116" s="24">
        <v>7.18</v>
      </c>
      <c r="D116" s="24">
        <f t="shared" si="2"/>
        <v>0.3614943107441345</v>
      </c>
      <c r="E116" s="23">
        <v>19.862</v>
      </c>
      <c r="F116" s="141">
        <v>0.036</v>
      </c>
      <c r="G116" s="149">
        <v>0.0315</v>
      </c>
      <c r="H116" s="98">
        <f t="shared" si="3"/>
        <v>106.37037037037035</v>
      </c>
      <c r="I116" s="74" t="s">
        <v>56</v>
      </c>
    </row>
    <row r="117" spans="2:9" ht="15">
      <c r="B117" s="40">
        <v>40575</v>
      </c>
      <c r="C117" s="24">
        <v>7.66</v>
      </c>
      <c r="D117" s="24">
        <f t="shared" si="2"/>
        <v>0.3911356209150327</v>
      </c>
      <c r="E117" s="23">
        <v>19.584</v>
      </c>
      <c r="F117" s="142">
        <v>0.0371</v>
      </c>
      <c r="G117" s="150">
        <v>0.0323</v>
      </c>
      <c r="H117" s="98">
        <f t="shared" si="3"/>
        <v>110.37463976945244</v>
      </c>
      <c r="I117" s="74" t="s">
        <v>56</v>
      </c>
    </row>
    <row r="118" spans="2:9" ht="15">
      <c r="B118" s="40">
        <v>40603</v>
      </c>
      <c r="C118" s="24">
        <v>8.2</v>
      </c>
      <c r="D118" s="24">
        <f t="shared" si="2"/>
        <v>0.42412330609289334</v>
      </c>
      <c r="E118" s="23">
        <v>19.334</v>
      </c>
      <c r="F118" s="142">
        <v>0.0384</v>
      </c>
      <c r="G118" s="150">
        <v>0.0333</v>
      </c>
      <c r="H118" s="98">
        <f t="shared" si="3"/>
        <v>114.36541143654114</v>
      </c>
      <c r="I118" s="74" t="s">
        <v>56</v>
      </c>
    </row>
    <row r="119" spans="2:9" ht="15">
      <c r="B119" s="40">
        <v>40634</v>
      </c>
      <c r="C119" s="24">
        <v>8.31</v>
      </c>
      <c r="D119" s="24">
        <f t="shared" si="2"/>
        <v>0.4373223871171456</v>
      </c>
      <c r="E119" s="23">
        <v>19.002</v>
      </c>
      <c r="F119" s="142">
        <v>0.039</v>
      </c>
      <c r="G119" s="150">
        <v>0.0336</v>
      </c>
      <c r="H119" s="98">
        <f t="shared" si="3"/>
        <v>114.46280991735539</v>
      </c>
      <c r="I119" s="74" t="s">
        <v>56</v>
      </c>
    </row>
    <row r="120" spans="2:9" ht="15">
      <c r="B120" s="40">
        <v>40664</v>
      </c>
      <c r="C120" s="24">
        <v>8.38</v>
      </c>
      <c r="D120" s="24">
        <f t="shared" si="2"/>
        <v>0.44449159284994433</v>
      </c>
      <c r="E120" s="23">
        <v>18.853</v>
      </c>
      <c r="F120" s="142">
        <v>0.0387</v>
      </c>
      <c r="G120" s="150">
        <v>0.034</v>
      </c>
      <c r="H120" s="98">
        <f t="shared" si="3"/>
        <v>115.26822558459423</v>
      </c>
      <c r="I120" s="74" t="s">
        <v>56</v>
      </c>
    </row>
    <row r="121" spans="2:9" ht="15">
      <c r="B121" s="40">
        <v>40695</v>
      </c>
      <c r="C121" s="24">
        <v>8.34</v>
      </c>
      <c r="D121" s="24">
        <f t="shared" si="2"/>
        <v>0.45008094981111707</v>
      </c>
      <c r="E121" s="23">
        <v>18.53</v>
      </c>
      <c r="F121" s="142">
        <v>0.0382</v>
      </c>
      <c r="G121" s="150">
        <v>0.0338</v>
      </c>
      <c r="H121" s="98">
        <f t="shared" si="3"/>
        <v>115.83333333333334</v>
      </c>
      <c r="I121" s="74" t="s">
        <v>56</v>
      </c>
    </row>
    <row r="122" spans="2:9" ht="15">
      <c r="B122" s="40">
        <v>40725</v>
      </c>
      <c r="C122" s="24">
        <v>8.25</v>
      </c>
      <c r="D122" s="24">
        <f t="shared" si="2"/>
        <v>0.4469848837839302</v>
      </c>
      <c r="E122" s="23">
        <v>18.457</v>
      </c>
      <c r="F122" s="142">
        <v>0.0377</v>
      </c>
      <c r="G122" s="150">
        <v>0.0336</v>
      </c>
      <c r="H122" s="98">
        <f t="shared" si="3"/>
        <v>115.70827489481066</v>
      </c>
      <c r="I122" s="74" t="s">
        <v>56</v>
      </c>
    </row>
    <row r="123" spans="2:9" ht="15">
      <c r="B123" s="40">
        <v>40756</v>
      </c>
      <c r="C123" s="24">
        <v>7.95</v>
      </c>
      <c r="D123" s="24">
        <f t="shared" si="2"/>
        <v>0.4236836495416756</v>
      </c>
      <c r="E123" s="23">
        <v>18.764</v>
      </c>
      <c r="F123" s="142">
        <v>0.0373</v>
      </c>
      <c r="G123" s="150">
        <v>0.0336</v>
      </c>
      <c r="H123" s="98">
        <f t="shared" si="3"/>
        <v>112.12976022566997</v>
      </c>
      <c r="I123" s="74" t="s">
        <v>56</v>
      </c>
    </row>
    <row r="124" spans="2:9" ht="15">
      <c r="B124" s="40">
        <v>40787</v>
      </c>
      <c r="C124" s="24">
        <v>7.81</v>
      </c>
      <c r="D124" s="24">
        <f t="shared" si="2"/>
        <v>0.3990190568640474</v>
      </c>
      <c r="E124" s="23">
        <v>19.573</v>
      </c>
      <c r="F124" s="142">
        <v>0.0363</v>
      </c>
      <c r="G124" s="150">
        <v>0.0337</v>
      </c>
      <c r="H124" s="98">
        <f t="shared" si="3"/>
        <v>111.57142857142856</v>
      </c>
      <c r="I124" s="74" t="s">
        <v>56</v>
      </c>
    </row>
    <row r="125" spans="2:9" ht="15">
      <c r="B125" s="40">
        <v>40817</v>
      </c>
      <c r="C125" s="24">
        <v>7.68</v>
      </c>
      <c r="D125" s="24">
        <f t="shared" si="2"/>
        <v>0.3853487205218264</v>
      </c>
      <c r="E125" s="23">
        <v>19.93</v>
      </c>
      <c r="F125" s="142">
        <v>0.0362</v>
      </c>
      <c r="G125" s="150">
        <v>0.0331</v>
      </c>
      <c r="H125" s="98">
        <f t="shared" si="3"/>
        <v>110.82251082251082</v>
      </c>
      <c r="I125" s="74" t="s">
        <v>56</v>
      </c>
    </row>
    <row r="126" spans="2:9" ht="15">
      <c r="B126" s="40">
        <v>40848</v>
      </c>
      <c r="C126" s="24">
        <v>7.51</v>
      </c>
      <c r="D126" s="24">
        <f t="shared" si="2"/>
        <v>0.37736797145872064</v>
      </c>
      <c r="E126" s="23">
        <v>19.901</v>
      </c>
      <c r="F126" s="142">
        <v>0.0371</v>
      </c>
      <c r="G126" s="150">
        <v>0.0321</v>
      </c>
      <c r="H126" s="98">
        <f t="shared" si="3"/>
        <v>108.52601156069365</v>
      </c>
      <c r="I126" s="74" t="s">
        <v>56</v>
      </c>
    </row>
    <row r="127" spans="1:14" ht="15">
      <c r="A127" s="34"/>
      <c r="B127" s="40">
        <v>40878</v>
      </c>
      <c r="C127" s="24">
        <v>7.54</v>
      </c>
      <c r="D127" s="24">
        <f t="shared" si="2"/>
        <v>0.37756634952428647</v>
      </c>
      <c r="E127" s="23">
        <v>19.97</v>
      </c>
      <c r="F127" s="143">
        <v>0.0358</v>
      </c>
      <c r="G127" s="151">
        <v>0.0316</v>
      </c>
      <c r="H127" s="98">
        <f t="shared" si="3"/>
        <v>111.86943620178042</v>
      </c>
      <c r="I127" s="74" t="s">
        <v>56</v>
      </c>
      <c r="N127" s="35"/>
    </row>
    <row r="128" spans="2:9" ht="15">
      <c r="B128" s="39">
        <v>40909</v>
      </c>
      <c r="C128" s="27">
        <v>8.14</v>
      </c>
      <c r="D128" s="27">
        <f t="shared" si="2"/>
        <v>0.4147770700636943</v>
      </c>
      <c r="E128" s="26">
        <v>19.625</v>
      </c>
      <c r="F128" s="126">
        <v>0.03579617477075158</v>
      </c>
      <c r="G128" s="141">
        <v>0.031896710522575145</v>
      </c>
      <c r="H128" s="127">
        <f>C128/(F128+G128)</f>
        <v>120.24897394649027</v>
      </c>
      <c r="I128" s="73" t="s">
        <v>57</v>
      </c>
    </row>
    <row r="129" spans="2:9" ht="15">
      <c r="B129" s="40">
        <v>40940</v>
      </c>
      <c r="C129" s="24">
        <v>7.76</v>
      </c>
      <c r="D129" s="24">
        <f t="shared" si="2"/>
        <v>0.39925910681210125</v>
      </c>
      <c r="E129" s="23">
        <v>19.436</v>
      </c>
      <c r="F129" s="128">
        <v>0.03703761419417095</v>
      </c>
      <c r="G129" s="142">
        <v>0.032413934120294134</v>
      </c>
      <c r="H129" s="129">
        <f aca="true" t="shared" si="4" ref="H129:H172">C129/(F129+G129)</f>
        <v>111.73257023535325</v>
      </c>
      <c r="I129" s="74"/>
    </row>
    <row r="130" spans="2:9" ht="15">
      <c r="B130" s="40">
        <v>40969</v>
      </c>
      <c r="C130" s="24">
        <v>8.04</v>
      </c>
      <c r="D130" s="24">
        <f t="shared" si="2"/>
        <v>0.41171650962720197</v>
      </c>
      <c r="E130" s="23">
        <v>19.528</v>
      </c>
      <c r="F130" s="128">
        <v>0.038358175827052025</v>
      </c>
      <c r="G130" s="142">
        <v>0.033607408087325936</v>
      </c>
      <c r="H130" s="129">
        <f t="shared" si="4"/>
        <v>111.72006899250202</v>
      </c>
      <c r="I130" s="74"/>
    </row>
    <row r="131" spans="2:9" ht="15">
      <c r="B131" s="40">
        <v>41000</v>
      </c>
      <c r="C131" s="24">
        <v>8.13</v>
      </c>
      <c r="D131" s="24">
        <f t="shared" si="2"/>
        <v>0.4130887658147452</v>
      </c>
      <c r="E131" s="23">
        <v>19.681</v>
      </c>
      <c r="F131" s="128">
        <v>0.0383347183876869</v>
      </c>
      <c r="G131" s="142">
        <v>0.03392978376806663</v>
      </c>
      <c r="H131" s="129">
        <f t="shared" si="4"/>
        <v>112.50336966934614</v>
      </c>
      <c r="I131" s="74"/>
    </row>
    <row r="132" spans="2:9" ht="15">
      <c r="B132" s="40">
        <v>41030</v>
      </c>
      <c r="C132" s="24">
        <v>8.05</v>
      </c>
      <c r="D132" s="24">
        <f t="shared" si="2"/>
        <v>0.39796321929998024</v>
      </c>
      <c r="E132" s="23">
        <v>20.228</v>
      </c>
      <c r="F132" s="128">
        <v>0.03833987660622968</v>
      </c>
      <c r="G132" s="142">
        <v>0.03394080538232524</v>
      </c>
      <c r="H132" s="129">
        <f t="shared" si="4"/>
        <v>111.3713896788447</v>
      </c>
      <c r="I132" s="74"/>
    </row>
    <row r="133" spans="2:14" ht="15">
      <c r="B133" s="40">
        <v>41061</v>
      </c>
      <c r="C133" s="24">
        <v>7.98</v>
      </c>
      <c r="D133" s="24">
        <f t="shared" si="2"/>
        <v>0.3679454075986721</v>
      </c>
      <c r="E133" s="23">
        <v>21.688</v>
      </c>
      <c r="F133" s="128">
        <v>0.038223088428491446</v>
      </c>
      <c r="G133" s="142">
        <v>0.03406594969796106</v>
      </c>
      <c r="H133" s="129">
        <f t="shared" si="4"/>
        <v>110.39018095718585</v>
      </c>
      <c r="I133" s="74"/>
      <c r="N133" s="35"/>
    </row>
    <row r="134" spans="2:9" ht="15">
      <c r="B134" s="40">
        <v>41091</v>
      </c>
      <c r="C134" s="24">
        <v>7.83</v>
      </c>
      <c r="D134" s="24">
        <f t="shared" si="2"/>
        <v>0.35924022756469076</v>
      </c>
      <c r="E134" s="23">
        <v>21.796</v>
      </c>
      <c r="F134" s="128">
        <v>0.03767628968919368</v>
      </c>
      <c r="G134" s="142">
        <v>0.0338148862307778</v>
      </c>
      <c r="H134" s="129">
        <f t="shared" si="4"/>
        <v>109.52400627407562</v>
      </c>
      <c r="I134" s="74"/>
    </row>
    <row r="135" spans="2:9" ht="15">
      <c r="B135" s="40">
        <v>41122</v>
      </c>
      <c r="C135" s="24">
        <v>7.23</v>
      </c>
      <c r="D135" s="24">
        <f t="shared" si="2"/>
        <v>0.33927733458470205</v>
      </c>
      <c r="E135" s="23">
        <v>21.31</v>
      </c>
      <c r="F135" s="128">
        <v>0.037198806446450954</v>
      </c>
      <c r="G135" s="142">
        <v>0.03350707310005466</v>
      </c>
      <c r="H135" s="129">
        <f t="shared" si="4"/>
        <v>102.25457976581124</v>
      </c>
      <c r="I135" s="74"/>
    </row>
    <row r="136" spans="2:9" ht="15">
      <c r="B136" s="40">
        <v>41153</v>
      </c>
      <c r="C136" s="24">
        <v>7.22</v>
      </c>
      <c r="D136" s="24">
        <f aca="true" t="shared" si="5" ref="D136:D187">C136/E136</f>
        <v>0.3402771231972853</v>
      </c>
      <c r="E136" s="23">
        <v>21.218</v>
      </c>
      <c r="F136" s="128">
        <v>0.03639779403166353</v>
      </c>
      <c r="G136" s="142">
        <v>0.03372184591267667</v>
      </c>
      <c r="H136" s="129">
        <f t="shared" si="4"/>
        <v>102.96687213070568</v>
      </c>
      <c r="I136" s="74"/>
    </row>
    <row r="137" spans="2:9" ht="15.75" customHeight="1">
      <c r="B137" s="40">
        <v>41183</v>
      </c>
      <c r="C137" s="24">
        <v>7.16</v>
      </c>
      <c r="D137" s="24">
        <f t="shared" si="5"/>
        <v>0.35561736366345487</v>
      </c>
      <c r="E137" s="23">
        <v>20.134</v>
      </c>
      <c r="F137" s="128">
        <v>0.036648371358422034</v>
      </c>
      <c r="G137" s="142">
        <v>0.033212087648075775</v>
      </c>
      <c r="H137" s="129">
        <f t="shared" si="4"/>
        <v>102.49002227904113</v>
      </c>
      <c r="I137" s="74"/>
    </row>
    <row r="138" spans="2:9" ht="15">
      <c r="B138" s="40">
        <v>41214</v>
      </c>
      <c r="C138" s="24">
        <v>7</v>
      </c>
      <c r="D138" s="24">
        <f t="shared" si="5"/>
        <v>0.35401810549739543</v>
      </c>
      <c r="E138" s="23">
        <v>19.773</v>
      </c>
      <c r="F138" s="128">
        <v>0.03553043272711484</v>
      </c>
      <c r="G138" s="142">
        <v>0.03204562891116803</v>
      </c>
      <c r="H138" s="129">
        <f t="shared" si="4"/>
        <v>103.5869778482976</v>
      </c>
      <c r="I138" s="74"/>
    </row>
    <row r="139" spans="1:14" ht="15">
      <c r="A139" s="34"/>
      <c r="B139" s="41">
        <v>41244</v>
      </c>
      <c r="C139" s="25">
        <v>6.98</v>
      </c>
      <c r="D139" s="25">
        <f t="shared" si="5"/>
        <v>0.36158309158723584</v>
      </c>
      <c r="E139" s="22">
        <v>19.304</v>
      </c>
      <c r="F139" s="130">
        <v>0.03560353974437914</v>
      </c>
      <c r="G139" s="143">
        <v>0.031532529342885036</v>
      </c>
      <c r="H139" s="131">
        <f t="shared" si="4"/>
        <v>103.96795783392267</v>
      </c>
      <c r="I139" s="75"/>
      <c r="N139" s="35"/>
    </row>
    <row r="140" spans="2:14" ht="15">
      <c r="B140" s="39">
        <v>41275</v>
      </c>
      <c r="C140" s="27">
        <v>7.28</v>
      </c>
      <c r="D140" s="27">
        <f t="shared" si="5"/>
        <v>0.37665562913907286</v>
      </c>
      <c r="E140" s="26">
        <v>19.328</v>
      </c>
      <c r="F140" s="128">
        <v>0.036288317298224494</v>
      </c>
      <c r="G140" s="142">
        <v>0.03181780583546414</v>
      </c>
      <c r="H140" s="129">
        <f t="shared" si="4"/>
        <v>106.89200419923704</v>
      </c>
      <c r="I140" s="73"/>
      <c r="N140" s="35"/>
    </row>
    <row r="141" spans="2:9" ht="15">
      <c r="B141" s="40">
        <v>41306</v>
      </c>
      <c r="C141" s="24">
        <v>7.61</v>
      </c>
      <c r="D141" s="24">
        <f t="shared" si="5"/>
        <v>0.3981583215612411</v>
      </c>
      <c r="E141" s="23">
        <v>19.113</v>
      </c>
      <c r="F141" s="128">
        <v>0.03729028991220782</v>
      </c>
      <c r="G141" s="142">
        <v>0.0322375818164938</v>
      </c>
      <c r="H141" s="129">
        <f t="shared" si="4"/>
        <v>109.45250891173959</v>
      </c>
      <c r="I141" s="74"/>
    </row>
    <row r="142" spans="2:9" ht="15.75" customHeight="1">
      <c r="B142" s="40">
        <v>41334</v>
      </c>
      <c r="C142" s="24">
        <v>8.08</v>
      </c>
      <c r="D142" s="24">
        <f t="shared" si="5"/>
        <v>0.42526315789473684</v>
      </c>
      <c r="E142" s="23">
        <v>19</v>
      </c>
      <c r="F142" s="132">
        <v>0.03854445558263453</v>
      </c>
      <c r="G142" s="144">
        <v>0.0339887559047379</v>
      </c>
      <c r="H142" s="129">
        <f t="shared" si="4"/>
        <v>111.3972459554845</v>
      </c>
      <c r="I142" s="74"/>
    </row>
    <row r="143" spans="2:9" ht="15">
      <c r="B143" s="40">
        <v>41365</v>
      </c>
      <c r="C143" s="24">
        <v>8.44</v>
      </c>
      <c r="D143" s="24">
        <f t="shared" si="5"/>
        <v>0.44451466793068944</v>
      </c>
      <c r="E143" s="23">
        <v>18.987</v>
      </c>
      <c r="F143" s="128">
        <v>0.03842190951342333</v>
      </c>
      <c r="G143" s="142">
        <v>0.034012864214348446</v>
      </c>
      <c r="H143" s="129">
        <f t="shared" si="4"/>
        <v>116.51862172883507</v>
      </c>
      <c r="I143" s="74"/>
    </row>
    <row r="144" spans="2:9" ht="15">
      <c r="B144" s="40">
        <v>41395</v>
      </c>
      <c r="C144" s="24">
        <v>8.56</v>
      </c>
      <c r="D144" s="24">
        <f t="shared" si="5"/>
        <v>0.4445136833359298</v>
      </c>
      <c r="E144" s="23">
        <v>19.257</v>
      </c>
      <c r="F144" s="128">
        <v>0.03814541485366151</v>
      </c>
      <c r="G144" s="142">
        <v>0.03401857428097719</v>
      </c>
      <c r="H144" s="129">
        <f t="shared" si="4"/>
        <v>118.61871970560455</v>
      </c>
      <c r="I144" s="74"/>
    </row>
    <row r="145" spans="2:14" ht="15">
      <c r="B145" s="40">
        <v>41426</v>
      </c>
      <c r="C145" s="24">
        <v>8.38</v>
      </c>
      <c r="D145" s="24">
        <f t="shared" si="5"/>
        <v>0.40532043530834344</v>
      </c>
      <c r="E145" s="23">
        <v>20.675</v>
      </c>
      <c r="F145" s="128">
        <v>0.037312759399958734</v>
      </c>
      <c r="G145" s="142">
        <v>0.03359666248453726</v>
      </c>
      <c r="H145" s="129">
        <f t="shared" si="4"/>
        <v>118.17893556726695</v>
      </c>
      <c r="I145" s="74"/>
      <c r="N145" s="35"/>
    </row>
    <row r="146" spans="2:9" ht="15">
      <c r="B146" s="40">
        <v>41456</v>
      </c>
      <c r="C146" s="24">
        <v>8.33</v>
      </c>
      <c r="D146" s="24">
        <f t="shared" si="5"/>
        <v>0.39529255445356615</v>
      </c>
      <c r="E146" s="23">
        <v>21.073</v>
      </c>
      <c r="F146" s="128">
        <v>0.037399445466680864</v>
      </c>
      <c r="G146" s="142">
        <v>0.0331454567274076</v>
      </c>
      <c r="H146" s="129">
        <f t="shared" si="4"/>
        <v>118.08082144733683</v>
      </c>
      <c r="I146" s="74"/>
    </row>
    <row r="147" spans="2:9" ht="15">
      <c r="B147" s="40">
        <v>41487</v>
      </c>
      <c r="C147" s="24">
        <v>8.56</v>
      </c>
      <c r="D147" s="24">
        <f t="shared" si="5"/>
        <v>0.3911354809230066</v>
      </c>
      <c r="E147" s="23">
        <v>21.885</v>
      </c>
      <c r="F147" s="128">
        <v>0.036527945399695665</v>
      </c>
      <c r="G147" s="142">
        <v>0.03334758396423701</v>
      </c>
      <c r="H147" s="137">
        <f t="shared" si="4"/>
        <v>122.50354420095992</v>
      </c>
      <c r="I147" s="196"/>
    </row>
    <row r="148" spans="2:9" ht="15">
      <c r="B148" s="40">
        <v>41518</v>
      </c>
      <c r="C148" s="24">
        <v>9.02</v>
      </c>
      <c r="D148" s="24">
        <f t="shared" si="5"/>
        <v>0.4073154210882818</v>
      </c>
      <c r="E148" s="23">
        <v>22.145</v>
      </c>
      <c r="F148" s="128">
        <v>0.03678877829791813</v>
      </c>
      <c r="G148" s="142">
        <v>0.033873507991723326</v>
      </c>
      <c r="H148" s="129">
        <f t="shared" si="4"/>
        <v>127.64942197068795</v>
      </c>
      <c r="I148" s="196"/>
    </row>
    <row r="149" spans="2:9" ht="15">
      <c r="B149" s="40">
        <v>41548</v>
      </c>
      <c r="C149" s="24">
        <v>9.43</v>
      </c>
      <c r="D149" s="24">
        <f t="shared" si="5"/>
        <v>0.43576709796672825</v>
      </c>
      <c r="E149" s="23">
        <v>21.64</v>
      </c>
      <c r="F149" s="128">
        <v>0.03594818698199392</v>
      </c>
      <c r="G149" s="142">
        <v>0.03346195560189797</v>
      </c>
      <c r="H149" s="129">
        <f t="shared" si="4"/>
        <v>135.8591071701448</v>
      </c>
      <c r="I149" s="196"/>
    </row>
    <row r="150" spans="2:9" ht="15">
      <c r="B150" s="40">
        <v>41579</v>
      </c>
      <c r="C150" s="24">
        <v>9.49</v>
      </c>
      <c r="D150" s="24">
        <f t="shared" si="5"/>
        <v>0.44453813003560055</v>
      </c>
      <c r="E150" s="23">
        <v>21.348</v>
      </c>
      <c r="F150" s="128">
        <v>0.03580739172333869</v>
      </c>
      <c r="G150" s="142">
        <v>0.03277855606191494</v>
      </c>
      <c r="H150" s="129">
        <f t="shared" si="4"/>
        <v>138.36653580575592</v>
      </c>
      <c r="I150" s="196"/>
    </row>
    <row r="151" spans="2:9" ht="15">
      <c r="B151" s="40">
        <v>41609</v>
      </c>
      <c r="C151" s="45">
        <v>9.32</v>
      </c>
      <c r="D151" s="45">
        <f t="shared" si="5"/>
        <v>0.4362683143753218</v>
      </c>
      <c r="E151" s="23">
        <v>21.363</v>
      </c>
      <c r="F151" s="130">
        <v>0.03573364890709869</v>
      </c>
      <c r="G151" s="143">
        <v>0.03186909822616283</v>
      </c>
      <c r="H151" s="133">
        <f t="shared" si="4"/>
        <v>137.8642199499379</v>
      </c>
      <c r="I151" s="196"/>
    </row>
    <row r="152" spans="2:14" ht="15">
      <c r="B152" s="39">
        <v>41640</v>
      </c>
      <c r="C152" s="27">
        <v>9.76</v>
      </c>
      <c r="D152" s="27">
        <f t="shared" si="5"/>
        <v>0.4506834133727374</v>
      </c>
      <c r="E152" s="26">
        <v>21.656</v>
      </c>
      <c r="F152" s="128">
        <v>0.03649102222985257</v>
      </c>
      <c r="G152" s="142">
        <v>0.03217845470754938</v>
      </c>
      <c r="H152" s="129">
        <f t="shared" si="4"/>
        <v>142.13010547462108</v>
      </c>
      <c r="I152" s="197"/>
      <c r="N152" s="35"/>
    </row>
    <row r="153" spans="2:9" ht="15">
      <c r="B153" s="40">
        <v>41671</v>
      </c>
      <c r="C153" s="24">
        <v>10.08</v>
      </c>
      <c r="D153" s="24">
        <f t="shared" si="5"/>
        <v>0.45052292839903463</v>
      </c>
      <c r="E153" s="23">
        <v>22.374</v>
      </c>
      <c r="F153" s="128">
        <v>0.03796686882900971</v>
      </c>
      <c r="G153" s="142">
        <v>0.03301319050094152</v>
      </c>
      <c r="H153" s="129">
        <f t="shared" si="4"/>
        <v>142.0117156163967</v>
      </c>
      <c r="I153" s="196"/>
    </row>
    <row r="154" spans="2:9" ht="15.75" customHeight="1">
      <c r="B154" s="40">
        <v>41699</v>
      </c>
      <c r="C154" s="24">
        <v>10.48</v>
      </c>
      <c r="D154" s="24">
        <f t="shared" si="5"/>
        <v>0.4629997791031588</v>
      </c>
      <c r="E154" s="23">
        <v>22.635</v>
      </c>
      <c r="F154" s="132">
        <v>0.03855801492827601</v>
      </c>
      <c r="G154" s="144">
        <v>0.03425824285331236</v>
      </c>
      <c r="H154" s="129">
        <f t="shared" si="4"/>
        <v>143.92390270088657</v>
      </c>
      <c r="I154" s="196"/>
    </row>
    <row r="155" spans="2:9" ht="15">
      <c r="B155" s="40">
        <v>41730</v>
      </c>
      <c r="C155" s="24">
        <v>10.56</v>
      </c>
      <c r="D155" s="24">
        <f t="shared" si="5"/>
        <v>0.46208375268017327</v>
      </c>
      <c r="E155" s="23">
        <v>22.853</v>
      </c>
      <c r="F155" s="128">
        <v>0.03885587895778327</v>
      </c>
      <c r="G155" s="142">
        <v>0.03445225285035762</v>
      </c>
      <c r="H155" s="129">
        <f t="shared" si="4"/>
        <v>144.04950364356864</v>
      </c>
      <c r="I155" s="196"/>
    </row>
    <row r="156" spans="2:9" ht="15">
      <c r="B156" s="40">
        <v>41760</v>
      </c>
      <c r="C156" s="24">
        <v>10.55</v>
      </c>
      <c r="D156" s="24">
        <f t="shared" si="5"/>
        <v>0.45825731908609163</v>
      </c>
      <c r="E156" s="23">
        <v>23.022</v>
      </c>
      <c r="F156" s="128">
        <v>0.03832165259878562</v>
      </c>
      <c r="G156" s="142">
        <v>0.03428988946348824</v>
      </c>
      <c r="H156" s="129">
        <f t="shared" si="4"/>
        <v>145.29370538573608</v>
      </c>
      <c r="I156" s="196"/>
    </row>
    <row r="157" spans="2:9" ht="15">
      <c r="B157" s="40">
        <v>41791</v>
      </c>
      <c r="C157" s="24">
        <v>10.51</v>
      </c>
      <c r="D157" s="24">
        <f t="shared" si="5"/>
        <v>0.4578323749782192</v>
      </c>
      <c r="E157" s="23">
        <v>22.956</v>
      </c>
      <c r="F157" s="128">
        <v>0.03839686761097608</v>
      </c>
      <c r="G157" s="142">
        <v>0.0340562785474676</v>
      </c>
      <c r="H157" s="129">
        <f t="shared" si="4"/>
        <v>145.05926322393614</v>
      </c>
      <c r="I157" s="196"/>
    </row>
    <row r="158" spans="2:9" ht="15">
      <c r="B158" s="40">
        <v>41821</v>
      </c>
      <c r="C158" s="24">
        <v>10.18</v>
      </c>
      <c r="D158" s="24">
        <f t="shared" si="5"/>
        <v>0.44255097161239837</v>
      </c>
      <c r="E158" s="23">
        <v>23.003</v>
      </c>
      <c r="F158" s="128">
        <v>0.03740476359144125</v>
      </c>
      <c r="G158" s="142">
        <v>0.0334120533319022</v>
      </c>
      <c r="H158" s="129">
        <f t="shared" si="4"/>
        <v>143.75116592743032</v>
      </c>
      <c r="I158" s="196"/>
    </row>
    <row r="159" spans="2:9" ht="15">
      <c r="B159" s="40">
        <v>41852</v>
      </c>
      <c r="C159" s="24">
        <v>9.74</v>
      </c>
      <c r="D159" s="24">
        <f t="shared" si="5"/>
        <v>0.4106239460370995</v>
      </c>
      <c r="E159" s="23">
        <v>23.72</v>
      </c>
      <c r="F159" s="128">
        <v>0.036688853254171545</v>
      </c>
      <c r="G159" s="142">
        <v>0.03369298913039023</v>
      </c>
      <c r="H159" s="129">
        <f t="shared" si="4"/>
        <v>138.3879658446745</v>
      </c>
      <c r="I159" s="196"/>
    </row>
    <row r="160" spans="2:9" ht="15">
      <c r="B160" s="40">
        <v>41883</v>
      </c>
      <c r="C160" s="24">
        <v>9.67</v>
      </c>
      <c r="D160" s="24">
        <f t="shared" si="5"/>
        <v>0.39763148155762984</v>
      </c>
      <c r="E160" s="23">
        <v>24.319</v>
      </c>
      <c r="F160" s="128">
        <v>0.036461146616984325</v>
      </c>
      <c r="G160" s="142">
        <v>0.03376821786754443</v>
      </c>
      <c r="H160" s="129">
        <f t="shared" si="4"/>
        <v>137.6916916588397</v>
      </c>
      <c r="I160" s="196"/>
    </row>
    <row r="161" spans="2:9" ht="15">
      <c r="B161" s="40">
        <v>41913</v>
      </c>
      <c r="C161" s="24">
        <v>9.21</v>
      </c>
      <c r="D161" s="24">
        <f t="shared" si="5"/>
        <v>0.378762954433295</v>
      </c>
      <c r="E161" s="23">
        <v>24.316</v>
      </c>
      <c r="F161" s="128">
        <v>0.03613423402465657</v>
      </c>
      <c r="G161" s="142">
        <v>0.033299931468311235</v>
      </c>
      <c r="H161" s="129">
        <f t="shared" si="4"/>
        <v>132.64363349960297</v>
      </c>
      <c r="I161" s="196"/>
    </row>
    <row r="162" spans="2:9" ht="15">
      <c r="B162" s="40">
        <v>41944</v>
      </c>
      <c r="C162" s="24">
        <v>9.1</v>
      </c>
      <c r="D162" s="24">
        <f t="shared" si="5"/>
        <v>0.3792772892093527</v>
      </c>
      <c r="E162" s="23">
        <v>23.993</v>
      </c>
      <c r="F162" s="128">
        <v>0.03644466178482631</v>
      </c>
      <c r="G162" s="142">
        <v>0.032806306043221295</v>
      </c>
      <c r="H162" s="129">
        <f t="shared" si="4"/>
        <v>131.40610572541883</v>
      </c>
      <c r="I162" s="196"/>
    </row>
    <row r="163" spans="2:9" ht="15">
      <c r="B163" s="40">
        <v>41974</v>
      </c>
      <c r="C163" s="45">
        <v>9.07</v>
      </c>
      <c r="D163" s="45">
        <f t="shared" si="5"/>
        <v>0.3762392666030614</v>
      </c>
      <c r="E163" s="23">
        <v>24.107</v>
      </c>
      <c r="F163" s="130">
        <v>0.0369165166509213</v>
      </c>
      <c r="G163" s="143">
        <v>0.032365486829582964</v>
      </c>
      <c r="H163" s="133">
        <f t="shared" si="4"/>
        <v>130.91422800081511</v>
      </c>
      <c r="I163" s="196"/>
    </row>
    <row r="164" spans="2:9" ht="15">
      <c r="B164" s="51">
        <v>42005</v>
      </c>
      <c r="C164" s="53">
        <v>9.011552192809303</v>
      </c>
      <c r="D164" s="54">
        <f t="shared" si="5"/>
        <v>0.3682693989705477</v>
      </c>
      <c r="E164" s="26">
        <v>24.47</v>
      </c>
      <c r="F164" s="128">
        <v>0.037133287243522196</v>
      </c>
      <c r="G164" s="142">
        <v>0.03217459024186515</v>
      </c>
      <c r="H164" s="129">
        <f t="shared" si="4"/>
        <v>130.02204828317343</v>
      </c>
      <c r="I164" s="197"/>
    </row>
    <row r="165" spans="2:9" ht="15">
      <c r="B165" s="52">
        <v>42036</v>
      </c>
      <c r="C165" s="55">
        <v>9.143621654539983</v>
      </c>
      <c r="D165" s="45">
        <f t="shared" si="5"/>
        <v>0.3720851979547482</v>
      </c>
      <c r="E165" s="23">
        <v>24.574</v>
      </c>
      <c r="F165" s="128">
        <v>0.03749862794126648</v>
      </c>
      <c r="G165" s="142">
        <v>0.03281563856670777</v>
      </c>
      <c r="H165" s="129">
        <f t="shared" si="4"/>
        <v>130.03935202115798</v>
      </c>
      <c r="I165" s="196"/>
    </row>
    <row r="166" spans="2:9" ht="15">
      <c r="B166" s="52">
        <v>42064</v>
      </c>
      <c r="C166" s="55">
        <v>9.128096549397872</v>
      </c>
      <c r="D166" s="45">
        <f t="shared" si="5"/>
        <v>0.3609940895909939</v>
      </c>
      <c r="E166" s="23">
        <v>25.286</v>
      </c>
      <c r="F166" s="128">
        <v>0.0386057712301395</v>
      </c>
      <c r="G166" s="142">
        <v>0.033700444937947</v>
      </c>
      <c r="H166" s="129">
        <f t="shared" si="4"/>
        <v>126.24221032640212</v>
      </c>
      <c r="I166" s="196"/>
    </row>
    <row r="167" spans="2:9" ht="15">
      <c r="B167" s="52">
        <v>42095</v>
      </c>
      <c r="C167" s="55">
        <v>9.003920535570375</v>
      </c>
      <c r="D167" s="45">
        <f t="shared" si="5"/>
        <v>0.34169179672765265</v>
      </c>
      <c r="E167" s="23">
        <v>26.351</v>
      </c>
      <c r="F167" s="128">
        <v>0.03958544064058887</v>
      </c>
      <c r="G167" s="142">
        <v>0.03390009753411925</v>
      </c>
      <c r="H167" s="129">
        <f t="shared" si="4"/>
        <v>122.52642845404509</v>
      </c>
      <c r="I167" s="196"/>
    </row>
    <row r="168" spans="2:9" ht="15">
      <c r="B168" s="52">
        <v>42125</v>
      </c>
      <c r="C168" s="55">
        <v>8.571380604789205</v>
      </c>
      <c r="D168" s="45">
        <f t="shared" si="5"/>
        <v>0.3214468631085395</v>
      </c>
      <c r="E168" s="23">
        <v>26.665</v>
      </c>
      <c r="F168" s="128">
        <v>0.03904576585337965</v>
      </c>
      <c r="G168" s="142">
        <v>0.03372022413651268</v>
      </c>
      <c r="H168" s="129">
        <f t="shared" si="4"/>
        <v>117.79377434402836</v>
      </c>
      <c r="I168" s="196"/>
    </row>
    <row r="169" spans="2:9" ht="15">
      <c r="B169" s="52">
        <v>42156</v>
      </c>
      <c r="C169" s="55">
        <v>7.900345060053566</v>
      </c>
      <c r="D169" s="45">
        <f t="shared" si="5"/>
        <v>0.2942619584346531</v>
      </c>
      <c r="E169" s="23">
        <v>26.848</v>
      </c>
      <c r="F169" s="128">
        <v>0.038547358369021005</v>
      </c>
      <c r="G169" s="142">
        <v>0.0335267551931315</v>
      </c>
      <c r="H169" s="129">
        <f t="shared" si="4"/>
        <v>109.61418281254016</v>
      </c>
      <c r="I169" s="196"/>
    </row>
    <row r="170" spans="2:9" ht="15">
      <c r="B170" s="52">
        <v>42186</v>
      </c>
      <c r="C170" s="55">
        <v>7.6355363897706665</v>
      </c>
      <c r="D170" s="45">
        <f t="shared" si="5"/>
        <v>0.2753032770784448</v>
      </c>
      <c r="E170" s="23">
        <v>27.735</v>
      </c>
      <c r="F170" s="128">
        <v>0.037943885692989184</v>
      </c>
      <c r="G170" s="142">
        <v>0.03321672666124957</v>
      </c>
      <c r="H170" s="129">
        <f t="shared" si="4"/>
        <v>107.30003771975477</v>
      </c>
      <c r="I170" s="196"/>
    </row>
    <row r="171" spans="2:9" ht="15">
      <c r="B171" s="52">
        <v>42217</v>
      </c>
      <c r="C171" s="55">
        <v>7.535826773401882</v>
      </c>
      <c r="D171" s="45">
        <f t="shared" si="5"/>
        <v>0.26435931991166356</v>
      </c>
      <c r="E171" s="23">
        <v>28.506</v>
      </c>
      <c r="F171" s="128">
        <v>0.03740700428013389</v>
      </c>
      <c r="G171" s="142">
        <v>0.03318481433095363</v>
      </c>
      <c r="H171" s="129">
        <f t="shared" si="4"/>
        <v>106.75212682816853</v>
      </c>
      <c r="I171" s="196"/>
    </row>
    <row r="172" spans="2:9" ht="15">
      <c r="B172" s="52">
        <v>42248</v>
      </c>
      <c r="C172" s="55">
        <v>7.5674003294411385</v>
      </c>
      <c r="D172" s="45">
        <f t="shared" si="5"/>
        <v>0.2623925218252822</v>
      </c>
      <c r="E172" s="23">
        <v>28.84</v>
      </c>
      <c r="F172" s="128">
        <v>0.03613548664822949</v>
      </c>
      <c r="G172" s="142">
        <v>0.03399669762154059</v>
      </c>
      <c r="H172" s="129">
        <f t="shared" si="4"/>
        <v>107.90196267568706</v>
      </c>
      <c r="I172" s="196"/>
    </row>
    <row r="173" spans="2:9" ht="15">
      <c r="B173" s="52">
        <v>42278</v>
      </c>
      <c r="C173" s="55">
        <v>7.565713858990738</v>
      </c>
      <c r="D173" s="45">
        <f t="shared" si="5"/>
        <v>0.25787224714512214</v>
      </c>
      <c r="E173" s="23">
        <v>29.339</v>
      </c>
      <c r="F173" s="128">
        <v>0.035904060675028195</v>
      </c>
      <c r="G173" s="142">
        <v>0.03405924908109689</v>
      </c>
      <c r="H173" s="129">
        <f>C173/(F173+G173)</f>
        <v>108.13830685487805</v>
      </c>
      <c r="I173" s="196"/>
    </row>
    <row r="174" spans="2:9" ht="15">
      <c r="B174" s="52">
        <v>42309</v>
      </c>
      <c r="C174" s="55">
        <v>7.479836169168218</v>
      </c>
      <c r="D174" s="45">
        <f t="shared" si="5"/>
        <v>0.2532961791116904</v>
      </c>
      <c r="E174" s="23">
        <v>29.53</v>
      </c>
      <c r="F174" s="128">
        <v>0.03613642642768046</v>
      </c>
      <c r="G174" s="142">
        <v>0.03319912332876779</v>
      </c>
      <c r="H174" s="129">
        <f aca="true" t="shared" si="6" ref="H174:H208">C174/(F174+G174)</f>
        <v>107.87880380904586</v>
      </c>
      <c r="I174" s="196"/>
    </row>
    <row r="175" spans="2:9" ht="15">
      <c r="B175" s="41">
        <v>42339</v>
      </c>
      <c r="C175" s="59">
        <v>7.498672560381347</v>
      </c>
      <c r="D175" s="60">
        <f t="shared" si="5"/>
        <v>0.251802302229058</v>
      </c>
      <c r="E175" s="22">
        <v>29.78</v>
      </c>
      <c r="F175" s="130">
        <v>0.03621430416455915</v>
      </c>
      <c r="G175" s="143">
        <v>0.03236483324388783</v>
      </c>
      <c r="H175" s="131">
        <f t="shared" si="6"/>
        <v>109.34334906722997</v>
      </c>
      <c r="I175" s="198"/>
    </row>
    <row r="176" spans="2:9" s="61" customFormat="1" ht="15">
      <c r="B176" s="62">
        <v>42370</v>
      </c>
      <c r="C176" s="55">
        <v>7.33</v>
      </c>
      <c r="D176" s="45">
        <f t="shared" si="5"/>
        <v>0.23784801090271918</v>
      </c>
      <c r="E176" s="63">
        <v>30.818</v>
      </c>
      <c r="F176" s="128">
        <v>0.036878971220495466</v>
      </c>
      <c r="G176" s="142">
        <v>0.03215825390909887</v>
      </c>
      <c r="H176" s="138">
        <f t="shared" si="6"/>
        <v>106.17460342938715</v>
      </c>
      <c r="I176" s="196"/>
    </row>
    <row r="177" spans="2:9" ht="15">
      <c r="B177" s="52">
        <v>42401</v>
      </c>
      <c r="C177" s="55">
        <v>7.49</v>
      </c>
      <c r="D177" s="45">
        <f t="shared" si="5"/>
        <v>0.23589065255731925</v>
      </c>
      <c r="E177" s="23">
        <v>31.752</v>
      </c>
      <c r="F177" s="128">
        <v>0.03758607966782719</v>
      </c>
      <c r="G177" s="142">
        <v>0.032640208444033855</v>
      </c>
      <c r="H177" s="137">
        <f t="shared" si="6"/>
        <v>106.65521703310641</v>
      </c>
      <c r="I177" s="196"/>
    </row>
    <row r="178" spans="2:11" ht="15">
      <c r="B178" s="52">
        <v>42430</v>
      </c>
      <c r="C178" s="55">
        <v>7.86</v>
      </c>
      <c r="D178" s="45">
        <f t="shared" si="5"/>
        <v>0.2443801884152598</v>
      </c>
      <c r="E178" s="23">
        <v>32.163</v>
      </c>
      <c r="F178" s="128">
        <v>0.03929811843341421</v>
      </c>
      <c r="G178" s="142">
        <v>0.03423559912244178</v>
      </c>
      <c r="H178" s="137">
        <f t="shared" si="6"/>
        <v>106.88974066936801</v>
      </c>
      <c r="I178" s="196"/>
      <c r="J178" s="64"/>
      <c r="K178" s="64"/>
    </row>
    <row r="179" spans="2:11" ht="15">
      <c r="B179" s="52">
        <v>42461</v>
      </c>
      <c r="C179" s="55">
        <v>7.97</v>
      </c>
      <c r="D179" s="45">
        <f t="shared" si="5"/>
        <v>0.25289544661272406</v>
      </c>
      <c r="E179" s="23">
        <v>31.515</v>
      </c>
      <c r="F179" s="128">
        <v>0.04067007904755893</v>
      </c>
      <c r="G179" s="142">
        <v>0.03392973065326038</v>
      </c>
      <c r="H179" s="63">
        <f t="shared" si="6"/>
        <v>106.83673365875178</v>
      </c>
      <c r="I179" s="196"/>
      <c r="J179" s="64"/>
      <c r="K179" s="64"/>
    </row>
    <row r="180" spans="2:11" ht="15">
      <c r="B180" s="65">
        <v>42491</v>
      </c>
      <c r="C180" s="66">
        <v>8.718173310967058</v>
      </c>
      <c r="D180" s="67">
        <f t="shared" si="5"/>
        <v>0.27756043651598405</v>
      </c>
      <c r="E180" s="63">
        <v>31.41</v>
      </c>
      <c r="F180" s="128">
        <v>0.039906146893801335</v>
      </c>
      <c r="G180" s="142">
        <v>0.03423156377307105</v>
      </c>
      <c r="H180" s="68">
        <f t="shared" si="6"/>
        <v>117.59431512716884</v>
      </c>
      <c r="I180" s="199" t="s">
        <v>27</v>
      </c>
      <c r="J180" s="64"/>
      <c r="K180" s="64"/>
    </row>
    <row r="181" spans="2:11" ht="15">
      <c r="B181" s="65">
        <v>42522</v>
      </c>
      <c r="C181" s="66">
        <v>8.66445897220515</v>
      </c>
      <c r="D181" s="67">
        <f t="shared" si="5"/>
        <v>0.28151468491146764</v>
      </c>
      <c r="E181" s="63">
        <v>30.778</v>
      </c>
      <c r="F181" s="128">
        <v>0.03938602551979737</v>
      </c>
      <c r="G181" s="142">
        <v>0.03390973119897232</v>
      </c>
      <c r="H181" s="68">
        <f t="shared" si="6"/>
        <v>118.21228622347166</v>
      </c>
      <c r="I181" s="199" t="s">
        <v>27</v>
      </c>
      <c r="J181" s="64"/>
      <c r="K181" s="64"/>
    </row>
    <row r="182" spans="2:11" ht="15">
      <c r="B182" s="65">
        <v>42552</v>
      </c>
      <c r="C182" s="66">
        <v>8.794520024661349</v>
      </c>
      <c r="D182" s="67">
        <f t="shared" si="5"/>
        <v>0.2927895603642624</v>
      </c>
      <c r="E182" s="63">
        <v>30.037</v>
      </c>
      <c r="F182" s="128">
        <v>0.0389109338264314</v>
      </c>
      <c r="G182" s="142">
        <v>0.033524259056452</v>
      </c>
      <c r="H182" s="68">
        <f t="shared" si="6"/>
        <v>121.41225383192864</v>
      </c>
      <c r="I182" s="199" t="s">
        <v>27</v>
      </c>
      <c r="J182" s="64"/>
      <c r="K182" s="64"/>
    </row>
    <row r="183" spans="2:11" ht="15">
      <c r="B183" s="65">
        <v>42583</v>
      </c>
      <c r="C183" s="66">
        <v>8.748025314521238</v>
      </c>
      <c r="D183" s="67">
        <f t="shared" si="5"/>
        <v>0.30279413362366264</v>
      </c>
      <c r="E183" s="63">
        <v>28.891</v>
      </c>
      <c r="F183" s="128">
        <v>0.036812</v>
      </c>
      <c r="G183" s="142">
        <v>0.033243</v>
      </c>
      <c r="H183" s="68">
        <f t="shared" si="6"/>
        <v>124.87367517695007</v>
      </c>
      <c r="I183" s="199" t="s">
        <v>27</v>
      </c>
      <c r="J183" s="64"/>
      <c r="K183" s="64"/>
    </row>
    <row r="184" spans="2:11" ht="15">
      <c r="B184" s="52" t="s">
        <v>23</v>
      </c>
      <c r="C184" s="55">
        <v>8.75</v>
      </c>
      <c r="D184" s="45">
        <f t="shared" si="5"/>
        <v>0.3040305767894371</v>
      </c>
      <c r="E184" s="23">
        <v>28.78</v>
      </c>
      <c r="F184" s="128">
        <v>0.03723442851122823</v>
      </c>
      <c r="G184" s="142">
        <v>0.03398549720138555</v>
      </c>
      <c r="H184" s="63">
        <f t="shared" si="6"/>
        <v>122.85887569313041</v>
      </c>
      <c r="I184" s="196"/>
      <c r="J184" s="64"/>
      <c r="K184" s="64"/>
    </row>
    <row r="185" spans="2:9" s="96" customFormat="1" ht="15">
      <c r="B185" s="52">
        <v>42644</v>
      </c>
      <c r="C185" s="55">
        <v>8.9</v>
      </c>
      <c r="D185" s="45">
        <f t="shared" si="5"/>
        <v>0.3161521793186743</v>
      </c>
      <c r="E185" s="98">
        <v>28.151</v>
      </c>
      <c r="F185" s="128">
        <v>0.03616899749455586</v>
      </c>
      <c r="G185" s="142">
        <v>0.03333353823107157</v>
      </c>
      <c r="H185" s="63">
        <f t="shared" si="6"/>
        <v>128.05288191403835</v>
      </c>
      <c r="I185" s="196"/>
    </row>
    <row r="186" spans="2:9" s="96" customFormat="1" ht="15">
      <c r="B186" s="52">
        <v>42675</v>
      </c>
      <c r="C186" s="55">
        <v>8.89</v>
      </c>
      <c r="D186" s="45">
        <f t="shared" si="5"/>
        <v>0.30941110956424894</v>
      </c>
      <c r="E186" s="98">
        <v>28.732</v>
      </c>
      <c r="F186" s="128">
        <v>0.0356652635379653</v>
      </c>
      <c r="G186" s="142">
        <v>0.032591569349782</v>
      </c>
      <c r="H186" s="139">
        <f t="shared" si="6"/>
        <v>130.24337086691628</v>
      </c>
      <c r="I186" s="196"/>
    </row>
    <row r="187" spans="2:9" s="96" customFormat="1" ht="15">
      <c r="B187" s="99">
        <v>42705</v>
      </c>
      <c r="C187" s="59">
        <v>9.03</v>
      </c>
      <c r="D187" s="60">
        <f t="shared" si="5"/>
        <v>0.3131067961165048</v>
      </c>
      <c r="E187" s="97">
        <v>28.84</v>
      </c>
      <c r="F187" s="130">
        <v>0.0364283170547602</v>
      </c>
      <c r="G187" s="143">
        <v>0.0326114957275559</v>
      </c>
      <c r="H187" s="140">
        <f t="shared" si="6"/>
        <v>130.79409743580516</v>
      </c>
      <c r="I187" s="198"/>
    </row>
    <row r="188" spans="2:11" ht="15">
      <c r="B188" s="51">
        <v>42736</v>
      </c>
      <c r="C188" s="53">
        <v>9.03</v>
      </c>
      <c r="D188" s="54">
        <v>0.31561287616650935</v>
      </c>
      <c r="E188" s="90">
        <v>28.611</v>
      </c>
      <c r="F188" s="132">
        <v>0.0371032053195308</v>
      </c>
      <c r="G188" s="132">
        <v>0.0327449912077789</v>
      </c>
      <c r="H188" s="135">
        <f t="shared" si="6"/>
        <v>129.2803601087881</v>
      </c>
      <c r="I188" s="195"/>
      <c r="J188" s="155"/>
      <c r="K188" s="104"/>
    </row>
    <row r="189" spans="2:11" ht="15">
      <c r="B189" s="52">
        <v>42767</v>
      </c>
      <c r="C189" s="91">
        <v>9.55</v>
      </c>
      <c r="D189" s="45">
        <v>0.33553509943082005</v>
      </c>
      <c r="E189" s="98">
        <v>28.462</v>
      </c>
      <c r="F189" s="132">
        <v>0.03830204419347155</v>
      </c>
      <c r="G189" s="132">
        <v>0.032995269823492365</v>
      </c>
      <c r="H189" s="136">
        <f t="shared" si="6"/>
        <v>133.94613993070973</v>
      </c>
      <c r="I189" s="194"/>
      <c r="J189" s="155"/>
      <c r="K189" s="104"/>
    </row>
    <row r="190" spans="2:11" ht="15">
      <c r="B190" s="52">
        <v>42795</v>
      </c>
      <c r="C190" s="91">
        <v>9.87</v>
      </c>
      <c r="D190" s="45">
        <v>0.347339527027027</v>
      </c>
      <c r="E190" s="98">
        <v>28.416</v>
      </c>
      <c r="F190" s="132">
        <v>0.038643245509654624</v>
      </c>
      <c r="G190" s="132">
        <v>0.034068480371927216</v>
      </c>
      <c r="H190" s="136">
        <f t="shared" si="6"/>
        <v>135.7415173458303</v>
      </c>
      <c r="I190" s="194"/>
      <c r="J190" s="155"/>
      <c r="K190" s="104"/>
    </row>
    <row r="191" spans="2:11" ht="14.25" customHeight="1">
      <c r="B191" s="52">
        <v>42826</v>
      </c>
      <c r="C191" s="91">
        <v>10.07</v>
      </c>
      <c r="D191" s="45">
        <v>0.3545400133788685</v>
      </c>
      <c r="E191" s="98">
        <v>28.403</v>
      </c>
      <c r="F191" s="132">
        <v>0.03927576327675199</v>
      </c>
      <c r="G191" s="132">
        <v>0.03442909388849555</v>
      </c>
      <c r="H191" s="136">
        <f t="shared" si="6"/>
        <v>136.626002509209</v>
      </c>
      <c r="I191" s="194"/>
      <c r="J191" s="155"/>
      <c r="K191" s="104"/>
    </row>
    <row r="192" spans="2:11" ht="14.25" customHeight="1">
      <c r="B192" s="52">
        <v>42856</v>
      </c>
      <c r="C192" s="91">
        <v>10.23</v>
      </c>
      <c r="D192" s="45">
        <v>0.3636557534392663</v>
      </c>
      <c r="E192" s="98">
        <v>28.131</v>
      </c>
      <c r="F192" s="132">
        <v>0.039582</v>
      </c>
      <c r="G192" s="132">
        <v>0.03444</v>
      </c>
      <c r="H192" s="136">
        <f t="shared" si="6"/>
        <v>138.20215611574937</v>
      </c>
      <c r="I192" s="81"/>
      <c r="J192" s="155"/>
      <c r="K192" s="104"/>
    </row>
    <row r="193" spans="2:18" ht="14.25" customHeight="1">
      <c r="B193" s="52">
        <v>42887</v>
      </c>
      <c r="C193" s="91">
        <v>10.13</v>
      </c>
      <c r="D193" s="45">
        <v>0.35694150810429887</v>
      </c>
      <c r="E193" s="98">
        <v>28.38</v>
      </c>
      <c r="F193" s="132">
        <v>0.038579279580492475</v>
      </c>
      <c r="G193" s="132">
        <v>0.03455535196931061</v>
      </c>
      <c r="H193" s="136">
        <f t="shared" si="6"/>
        <v>138.51167067276046</v>
      </c>
      <c r="I193" s="81"/>
      <c r="J193" s="155"/>
      <c r="K193" s="104"/>
      <c r="M193" s="96"/>
      <c r="N193" s="96"/>
      <c r="O193" s="96"/>
      <c r="P193" s="96"/>
      <c r="Q193" s="96"/>
      <c r="R193" s="96"/>
    </row>
    <row r="194" spans="2:18" s="92" customFormat="1" ht="14.25" customHeight="1">
      <c r="B194" s="52">
        <v>42917</v>
      </c>
      <c r="C194" s="91">
        <v>9.91</v>
      </c>
      <c r="D194" s="45">
        <v>0.34600747180615204</v>
      </c>
      <c r="E194" s="98">
        <v>28.641</v>
      </c>
      <c r="F194" s="132">
        <v>0.03802016659385219</v>
      </c>
      <c r="G194" s="132">
        <v>0.03380129242866225</v>
      </c>
      <c r="H194" s="136">
        <f t="shared" si="6"/>
        <v>137.98104542673568</v>
      </c>
      <c r="I194" s="81"/>
      <c r="J194" s="155"/>
      <c r="K194" s="104"/>
      <c r="M194" s="96"/>
      <c r="N194" s="96"/>
      <c r="O194" s="96"/>
      <c r="P194" s="96"/>
      <c r="Q194" s="96"/>
      <c r="R194" s="96"/>
    </row>
    <row r="195" spans="2:18" s="92" customFormat="1" ht="14.25" customHeight="1">
      <c r="B195" s="52">
        <v>42948</v>
      </c>
      <c r="C195" s="157">
        <f>9.83+0.133336352712638</f>
        <v>9.963336352712638</v>
      </c>
      <c r="D195" s="67">
        <f>C195/E195</f>
        <v>0.3474693573520485</v>
      </c>
      <c r="E195" s="98">
        <v>28.674</v>
      </c>
      <c r="F195" s="132">
        <v>0.037096000000000004</v>
      </c>
      <c r="G195" s="132">
        <v>0.033941000000000006</v>
      </c>
      <c r="H195" s="159">
        <f>C195/(F195+G195)</f>
        <v>140.25559008281087</v>
      </c>
      <c r="I195" s="192" t="s">
        <v>60</v>
      </c>
      <c r="J195" s="155"/>
      <c r="K195" s="104"/>
      <c r="M195" s="96"/>
      <c r="N195" s="96"/>
      <c r="O195" s="96"/>
      <c r="P195" s="96"/>
      <c r="Q195" s="96"/>
      <c r="R195" s="96"/>
    </row>
    <row r="196" spans="2:11" s="96" customFormat="1" ht="15">
      <c r="B196" s="52">
        <v>42979</v>
      </c>
      <c r="C196" s="157">
        <f>9.66+0.133148465216737</f>
        <v>9.793148465216737</v>
      </c>
      <c r="D196" s="67">
        <f aca="true" t="shared" si="7" ref="D196:D212">C196/E196</f>
        <v>0.3387343386675223</v>
      </c>
      <c r="E196" s="98">
        <v>28.911</v>
      </c>
      <c r="F196" s="132">
        <v>0.03746890935950799</v>
      </c>
      <c r="G196" s="132">
        <v>0.03315522635109928</v>
      </c>
      <c r="H196" s="159">
        <f t="shared" si="6"/>
        <v>138.66574601840927</v>
      </c>
      <c r="I196" s="192" t="s">
        <v>60</v>
      </c>
      <c r="J196" s="156"/>
      <c r="K196" s="104"/>
    </row>
    <row r="197" spans="2:11" s="96" customFormat="1" ht="15">
      <c r="B197" s="52">
        <v>43009</v>
      </c>
      <c r="C197" s="157">
        <f>9.61+0.134885288335166</f>
        <v>9.744885288335166</v>
      </c>
      <c r="D197" s="67">
        <f t="shared" si="7"/>
        <v>0.3320346617716163</v>
      </c>
      <c r="E197" s="98">
        <v>29.349</v>
      </c>
      <c r="F197" s="132">
        <v>0.0368089009845406</v>
      </c>
      <c r="G197" s="132">
        <v>0.0330035540517109</v>
      </c>
      <c r="H197" s="159">
        <f t="shared" si="6"/>
        <v>139.58662939549885</v>
      </c>
      <c r="I197" s="192" t="s">
        <v>60</v>
      </c>
      <c r="J197" s="156"/>
      <c r="K197" s="104"/>
    </row>
    <row r="198" spans="2:11" s="96" customFormat="1" ht="15">
      <c r="B198" s="52">
        <v>43040</v>
      </c>
      <c r="C198" s="66">
        <f>9.54+0.135598476306146</f>
        <v>9.675598476306146</v>
      </c>
      <c r="D198" s="67">
        <f t="shared" si="7"/>
        <v>0.33100470309965946</v>
      </c>
      <c r="E198" s="98">
        <v>29.231</v>
      </c>
      <c r="F198" s="132">
        <v>0.035943881043044</v>
      </c>
      <c r="G198" s="132">
        <v>0.0328799920472478</v>
      </c>
      <c r="H198" s="159">
        <f t="shared" si="6"/>
        <v>140.58491685889982</v>
      </c>
      <c r="I198" s="192" t="s">
        <v>61</v>
      </c>
      <c r="J198" s="156"/>
      <c r="K198" s="104"/>
    </row>
    <row r="199" spans="2:11" s="96" customFormat="1" ht="15">
      <c r="B199" s="99">
        <v>43070</v>
      </c>
      <c r="C199" s="158">
        <f>9.4+0.134592192182136</f>
        <v>9.534592192182137</v>
      </c>
      <c r="D199" s="163">
        <f t="shared" si="7"/>
        <v>0.33014515900907676</v>
      </c>
      <c r="E199" s="102">
        <v>28.88</v>
      </c>
      <c r="F199" s="130">
        <v>0.036488033689386</v>
      </c>
      <c r="G199" s="130">
        <v>0.0322336873021668</v>
      </c>
      <c r="H199" s="160">
        <f t="shared" si="6"/>
        <v>138.7420462498912</v>
      </c>
      <c r="I199" s="193" t="s">
        <v>60</v>
      </c>
      <c r="J199" s="156"/>
      <c r="K199" s="104"/>
    </row>
    <row r="200" spans="2:11" s="96" customFormat="1" ht="15">
      <c r="B200" s="52">
        <v>43101</v>
      </c>
      <c r="C200" s="66">
        <f>9.46+0.139039950468124</f>
        <v>9.599039950468125</v>
      </c>
      <c r="D200" s="67">
        <f t="shared" si="7"/>
        <v>0.33646605035115584</v>
      </c>
      <c r="E200" s="98">
        <v>28.529</v>
      </c>
      <c r="F200" s="132">
        <v>0.036844148904566235</v>
      </c>
      <c r="G200" s="132">
        <v>0.03261170135326592</v>
      </c>
      <c r="H200" s="161">
        <f t="shared" si="6"/>
        <v>138.2034762346847</v>
      </c>
      <c r="I200" s="192" t="s">
        <v>61</v>
      </c>
      <c r="K200" s="104"/>
    </row>
    <row r="201" spans="2:11" s="96" customFormat="1" ht="15">
      <c r="B201" s="52">
        <v>43132</v>
      </c>
      <c r="C201" s="66">
        <f>9.64+0.138930836522464</f>
        <v>9.778930836522465</v>
      </c>
      <c r="D201" s="67">
        <f t="shared" si="7"/>
        <v>0.3428797628514188</v>
      </c>
      <c r="E201" s="98">
        <v>28.52</v>
      </c>
      <c r="F201" s="132">
        <v>0.0374633333333333</v>
      </c>
      <c r="G201" s="132">
        <v>0.0330422222222222</v>
      </c>
      <c r="H201" s="162">
        <f t="shared" si="6"/>
        <v>138.69730916192933</v>
      </c>
      <c r="I201" s="192" t="s">
        <v>61</v>
      </c>
      <c r="K201" s="104"/>
    </row>
    <row r="202" spans="2:18" s="61" customFormat="1" ht="15">
      <c r="B202" s="52">
        <v>43160</v>
      </c>
      <c r="C202" s="66">
        <f>10.1+0.138686623469436</f>
        <v>10.238686623469436</v>
      </c>
      <c r="D202" s="67">
        <f t="shared" si="7"/>
        <v>0.3606187173664918</v>
      </c>
      <c r="E202" s="98">
        <v>28.392</v>
      </c>
      <c r="F202" s="132">
        <v>0.0391449479987882</v>
      </c>
      <c r="G202" s="132">
        <v>0.03457638229493187</v>
      </c>
      <c r="H202" s="162">
        <f t="shared" si="6"/>
        <v>138.88363900483785</v>
      </c>
      <c r="I202" s="192" t="s">
        <v>61</v>
      </c>
      <c r="K202" s="104"/>
      <c r="M202" s="96"/>
      <c r="N202" s="96"/>
      <c r="O202" s="96"/>
      <c r="P202" s="96"/>
      <c r="Q202" s="96"/>
      <c r="R202" s="96"/>
    </row>
    <row r="203" spans="2:18" s="61" customFormat="1" ht="15">
      <c r="B203" s="52">
        <v>43191</v>
      </c>
      <c r="C203" s="66">
        <f>9.98+0.142025191074559</f>
        <v>10.12202519107456</v>
      </c>
      <c r="D203" s="67">
        <f t="shared" si="7"/>
        <v>0.35745400964348484</v>
      </c>
      <c r="E203" s="98">
        <v>28.317</v>
      </c>
      <c r="F203" s="132">
        <v>0.03896645720475867</v>
      </c>
      <c r="G203" s="132">
        <v>0.03406576235973241</v>
      </c>
      <c r="H203" s="162">
        <f t="shared" si="6"/>
        <v>138.5967077467269</v>
      </c>
      <c r="I203" s="192" t="s">
        <v>61</v>
      </c>
      <c r="K203" s="104"/>
      <c r="M203" s="96"/>
      <c r="N203" s="96"/>
      <c r="O203" s="96"/>
      <c r="P203" s="96"/>
      <c r="Q203" s="96"/>
      <c r="R203" s="96"/>
    </row>
    <row r="204" spans="2:18" s="61" customFormat="1" ht="15">
      <c r="B204" s="52">
        <v>43221</v>
      </c>
      <c r="C204" s="66">
        <f>10.23+0.142350674408318</f>
        <v>10.372350674408318</v>
      </c>
      <c r="D204" s="67">
        <f t="shared" si="7"/>
        <v>0.33938716950488573</v>
      </c>
      <c r="E204" s="98">
        <v>30.562</v>
      </c>
      <c r="F204" s="132">
        <v>0.038774207974498605</v>
      </c>
      <c r="G204" s="132">
        <v>0.034436135383380105</v>
      </c>
      <c r="H204" s="162">
        <f t="shared" si="6"/>
        <v>141.678760113233</v>
      </c>
      <c r="I204" s="192" t="s">
        <v>61</v>
      </c>
      <c r="K204" s="104"/>
      <c r="M204" s="96"/>
      <c r="N204" s="96"/>
      <c r="O204" s="96"/>
      <c r="P204" s="96"/>
      <c r="Q204" s="96"/>
      <c r="R204" s="96"/>
    </row>
    <row r="205" spans="2:18" s="61" customFormat="1" ht="15">
      <c r="B205" s="52">
        <v>43252</v>
      </c>
      <c r="C205" s="66">
        <f>10.34+0.141409870916245</f>
        <v>10.481409870916245</v>
      </c>
      <c r="D205" s="67">
        <f t="shared" si="7"/>
        <v>0.334164696515853</v>
      </c>
      <c r="E205" s="98">
        <v>31.366</v>
      </c>
      <c r="F205" s="132">
        <v>0.038874150611579214</v>
      </c>
      <c r="G205" s="132">
        <v>0.03468764298876996</v>
      </c>
      <c r="H205" s="162">
        <f t="shared" si="6"/>
        <v>142.48442510605796</v>
      </c>
      <c r="I205" s="192" t="s">
        <v>61</v>
      </c>
      <c r="K205" s="104"/>
      <c r="M205" s="96"/>
      <c r="N205" s="96"/>
      <c r="O205" s="96"/>
      <c r="P205" s="96"/>
      <c r="Q205" s="96"/>
      <c r="R205" s="96"/>
    </row>
    <row r="206" spans="2:18" s="61" customFormat="1" ht="15">
      <c r="B206" s="52">
        <v>43282</v>
      </c>
      <c r="C206" s="66">
        <f>10.22+0.140291286642325</f>
        <v>10.360291286642326</v>
      </c>
      <c r="D206" s="67">
        <f t="shared" si="7"/>
        <v>0.3325936207589832</v>
      </c>
      <c r="E206" s="98">
        <v>31.15</v>
      </c>
      <c r="F206" s="132">
        <v>0.03888120296029351</v>
      </c>
      <c r="G206" s="132">
        <v>0.03411382074286477</v>
      </c>
      <c r="H206" s="162">
        <f t="shared" si="6"/>
        <v>141.93147369570713</v>
      </c>
      <c r="I206" s="192" t="s">
        <v>61</v>
      </c>
      <c r="K206" s="104"/>
      <c r="M206" s="96"/>
      <c r="N206" s="96"/>
      <c r="O206" s="96"/>
      <c r="P206" s="96"/>
      <c r="Q206" s="96"/>
      <c r="R206" s="96"/>
    </row>
    <row r="207" spans="2:18" s="61" customFormat="1" ht="15">
      <c r="B207" s="52">
        <v>43313</v>
      </c>
      <c r="C207" s="55">
        <v>9.98</v>
      </c>
      <c r="D207" s="45">
        <f t="shared" si="7"/>
        <v>0.3185852007916747</v>
      </c>
      <c r="E207" s="98">
        <v>31.326</v>
      </c>
      <c r="F207" s="132">
        <v>0.03805375931699189</v>
      </c>
      <c r="G207" s="132">
        <v>0.034231236364171656</v>
      </c>
      <c r="H207" s="134">
        <f t="shared" si="6"/>
        <v>138.0646136304695</v>
      </c>
      <c r="I207" s="194"/>
      <c r="K207" s="104"/>
      <c r="M207" s="96"/>
      <c r="N207" s="96"/>
      <c r="O207" s="96"/>
      <c r="P207" s="96"/>
      <c r="Q207" s="96"/>
      <c r="R207" s="96"/>
    </row>
    <row r="208" spans="2:11" s="61" customFormat="1" ht="15">
      <c r="B208" s="52">
        <v>43344</v>
      </c>
      <c r="C208" s="55">
        <v>9.83</v>
      </c>
      <c r="D208" s="45">
        <f t="shared" si="7"/>
        <v>0.29909328789630624</v>
      </c>
      <c r="E208" s="98">
        <v>32.866</v>
      </c>
      <c r="F208" s="132">
        <v>0.037414030875804895</v>
      </c>
      <c r="G208" s="132">
        <v>0.033860148714465105</v>
      </c>
      <c r="H208" s="134">
        <f t="shared" si="6"/>
        <v>137.91810802325872</v>
      </c>
      <c r="I208" s="194"/>
      <c r="K208" s="104"/>
    </row>
    <row r="209" spans="2:11" s="61" customFormat="1" ht="15">
      <c r="B209" s="52">
        <v>43374</v>
      </c>
      <c r="C209" s="55">
        <v>9.75</v>
      </c>
      <c r="D209" s="45">
        <f t="shared" si="7"/>
        <v>0.2964787447546068</v>
      </c>
      <c r="E209" s="98">
        <v>32.886</v>
      </c>
      <c r="F209" s="132">
        <v>0.03716888342388084</v>
      </c>
      <c r="G209" s="132">
        <v>0.03343693707231574</v>
      </c>
      <c r="H209" s="134">
        <f aca="true" t="shared" si="8" ref="H209:H220">C209/(F209+G209)</f>
        <v>138.09059835973747</v>
      </c>
      <c r="I209" s="194"/>
      <c r="K209" s="104"/>
    </row>
    <row r="210" spans="2:11" s="61" customFormat="1" ht="15">
      <c r="B210" s="52">
        <v>43405</v>
      </c>
      <c r="C210" s="55">
        <v>9.43</v>
      </c>
      <c r="D210" s="45">
        <f t="shared" si="7"/>
        <v>0.2898238927989673</v>
      </c>
      <c r="E210" s="98">
        <v>32.537</v>
      </c>
      <c r="F210" s="132">
        <v>0.036710262631146</v>
      </c>
      <c r="G210" s="132">
        <v>0.033184630792155</v>
      </c>
      <c r="H210" s="134">
        <f t="shared" si="8"/>
        <v>134.9168664281317</v>
      </c>
      <c r="I210" s="194"/>
      <c r="K210" s="104"/>
    </row>
    <row r="211" spans="2:11" s="61" customFormat="1" ht="15">
      <c r="B211" s="99">
        <v>43435</v>
      </c>
      <c r="C211" s="59">
        <v>9.46</v>
      </c>
      <c r="D211" s="60">
        <f t="shared" si="7"/>
        <v>0.2936611411187683</v>
      </c>
      <c r="E211" s="102">
        <v>32.214</v>
      </c>
      <c r="F211" s="130">
        <v>0.03718247009850685</v>
      </c>
      <c r="G211" s="130">
        <v>0.03306849245864689</v>
      </c>
      <c r="H211" s="175">
        <f t="shared" si="8"/>
        <v>134.66007661181402</v>
      </c>
      <c r="I211" s="194"/>
      <c r="K211" s="104"/>
    </row>
    <row r="212" spans="2:9" s="61" customFormat="1" ht="15">
      <c r="B212" s="39">
        <v>43466</v>
      </c>
      <c r="C212" s="184">
        <v>9.43</v>
      </c>
      <c r="D212" s="185">
        <f t="shared" si="7"/>
        <v>0.2892815510153997</v>
      </c>
      <c r="E212" s="186">
        <v>32.598</v>
      </c>
      <c r="F212" s="187">
        <v>0.037683616746510516</v>
      </c>
      <c r="G212" s="187">
        <v>0.03296543732669204</v>
      </c>
      <c r="H212" s="184">
        <f t="shared" si="8"/>
        <v>133.47666325764484</v>
      </c>
      <c r="I212" s="195"/>
    </row>
    <row r="213" spans="2:9" s="61" customFormat="1" ht="15">
      <c r="B213" s="40">
        <v>43497</v>
      </c>
      <c r="C213" s="66">
        <f>9.59+0.0841449308180753</f>
        <v>9.674144930818075</v>
      </c>
      <c r="D213" s="67">
        <f aca="true" t="shared" si="9" ref="D213:D220">C213/E213</f>
        <v>0.2966619114019649</v>
      </c>
      <c r="E213" s="181">
        <v>32.61</v>
      </c>
      <c r="F213" s="132">
        <v>0.03835259851998182</v>
      </c>
      <c r="G213" s="132">
        <v>0.03369471998293198</v>
      </c>
      <c r="H213" s="66">
        <f t="shared" si="8"/>
        <v>134.27487839713044</v>
      </c>
      <c r="I213" s="192" t="s">
        <v>62</v>
      </c>
    </row>
    <row r="214" spans="2:9" s="180" customFormat="1" ht="15">
      <c r="B214" s="39">
        <v>43525</v>
      </c>
      <c r="C214" s="66">
        <v>10</v>
      </c>
      <c r="D214" s="67">
        <f t="shared" si="9"/>
        <v>0.30018311169813583</v>
      </c>
      <c r="E214" s="181">
        <v>33.313</v>
      </c>
      <c r="F214" s="132">
        <v>0.03902956152406674</v>
      </c>
      <c r="G214" s="132">
        <v>0.034760915937600556</v>
      </c>
      <c r="H214" s="66">
        <f t="shared" si="8"/>
        <v>135.51884123794704</v>
      </c>
      <c r="I214" s="192" t="s">
        <v>66</v>
      </c>
    </row>
    <row r="215" spans="2:9" s="180" customFormat="1" ht="15">
      <c r="B215" s="40">
        <v>43556</v>
      </c>
      <c r="C215" s="157">
        <v>10.41</v>
      </c>
      <c r="D215" s="204">
        <f t="shared" si="9"/>
        <v>0.30495664401218653</v>
      </c>
      <c r="E215" s="202">
        <v>34.136</v>
      </c>
      <c r="F215" s="203">
        <v>0.03908680521485916</v>
      </c>
      <c r="G215" s="203">
        <v>0.03432032767241249</v>
      </c>
      <c r="H215" s="157">
        <f t="shared" si="8"/>
        <v>141.81183204616113</v>
      </c>
      <c r="I215" s="192" t="s">
        <v>67</v>
      </c>
    </row>
    <row r="216" spans="2:9" s="180" customFormat="1" ht="15">
      <c r="B216" s="40">
        <v>43586</v>
      </c>
      <c r="C216" s="157">
        <v>10.51</v>
      </c>
      <c r="D216" s="204">
        <f t="shared" si="9"/>
        <v>0.29889372351619603</v>
      </c>
      <c r="E216" s="181">
        <v>35.163</v>
      </c>
      <c r="F216" s="132">
        <v>0.03975194096632447</v>
      </c>
      <c r="G216" s="132">
        <v>0.0346343867060941</v>
      </c>
      <c r="H216" s="157">
        <f t="shared" si="8"/>
        <v>141.28940530958573</v>
      </c>
      <c r="I216" s="192" t="s">
        <v>68</v>
      </c>
    </row>
    <row r="217" spans="2:9" s="180" customFormat="1" ht="15">
      <c r="B217" s="62">
        <v>43617</v>
      </c>
      <c r="C217" s="157">
        <v>10.79</v>
      </c>
      <c r="D217" s="204">
        <f t="shared" si="9"/>
        <v>0.3060992907801418</v>
      </c>
      <c r="E217" s="98">
        <v>35.25</v>
      </c>
      <c r="F217" s="132">
        <v>0.03823760204820488</v>
      </c>
      <c r="G217" s="132">
        <v>0.03434105004538754</v>
      </c>
      <c r="H217" s="157">
        <f t="shared" si="8"/>
        <v>148.66630460546386</v>
      </c>
      <c r="I217" s="192" t="s">
        <v>68</v>
      </c>
    </row>
    <row r="218" spans="2:9" s="180" customFormat="1" ht="15">
      <c r="B218" s="62">
        <v>43647</v>
      </c>
      <c r="C218" s="157">
        <v>10.68</v>
      </c>
      <c r="D218" s="204">
        <f t="shared" si="9"/>
        <v>0.3066938517646383</v>
      </c>
      <c r="E218" s="98">
        <v>34.823</v>
      </c>
      <c r="F218" s="132">
        <v>0.038150684086623414</v>
      </c>
      <c r="G218" s="132">
        <v>0.03435961938614345</v>
      </c>
      <c r="H218" s="157">
        <f t="shared" si="8"/>
        <v>147.28941251792102</v>
      </c>
      <c r="I218" s="192" t="s">
        <v>69</v>
      </c>
    </row>
    <row r="219" spans="2:9" s="180" customFormat="1" ht="15">
      <c r="B219" s="62">
        <v>43678</v>
      </c>
      <c r="C219" s="212">
        <v>10.94</v>
      </c>
      <c r="D219" s="207">
        <f t="shared" si="9"/>
        <v>0.3042776881570896</v>
      </c>
      <c r="E219" s="213">
        <v>35.954</v>
      </c>
      <c r="F219" s="203">
        <v>0.037679358512912056</v>
      </c>
      <c r="G219" s="203">
        <v>0.03428137109832948</v>
      </c>
      <c r="H219" s="212">
        <f t="shared" si="8"/>
        <v>152.02736352315944</v>
      </c>
      <c r="I219" s="194"/>
    </row>
    <row r="220" spans="2:9" s="180" customFormat="1" ht="15">
      <c r="B220" s="62">
        <v>43709</v>
      </c>
      <c r="C220" s="212">
        <v>11.1</v>
      </c>
      <c r="D220" s="207">
        <f t="shared" si="9"/>
        <v>0.3025265051374996</v>
      </c>
      <c r="E220" s="98">
        <v>36.691</v>
      </c>
      <c r="F220" s="132">
        <v>0.03724004631475339</v>
      </c>
      <c r="G220" s="132">
        <v>0.03489627730598962</v>
      </c>
      <c r="H220" s="212">
        <f t="shared" si="8"/>
        <v>153.87532165290665</v>
      </c>
      <c r="I220" s="194"/>
    </row>
    <row r="221" spans="2:9" s="180" customFormat="1" ht="15">
      <c r="B221" s="62">
        <v>43739</v>
      </c>
      <c r="C221" s="216">
        <v>11.219022739149832</v>
      </c>
      <c r="D221" s="217">
        <v>0.30077002598187264</v>
      </c>
      <c r="E221" s="98">
        <v>37.301</v>
      </c>
      <c r="F221" s="132">
        <v>0.0374225721414845</v>
      </c>
      <c r="G221" s="132">
        <v>0.03452640773601025</v>
      </c>
      <c r="H221" s="212">
        <v>155.93025444213535</v>
      </c>
      <c r="I221" s="194"/>
    </row>
    <row r="222" spans="2:9" s="180" customFormat="1" ht="15">
      <c r="B222" s="99">
        <v>43770</v>
      </c>
      <c r="C222" s="153">
        <v>11.167782816342575</v>
      </c>
      <c r="D222" s="154">
        <v>0.2967077450607767</v>
      </c>
      <c r="E222" s="102">
        <v>37.639</v>
      </c>
      <c r="F222" s="130">
        <v>0.03659264306288952</v>
      </c>
      <c r="G222" s="130">
        <v>0.03341746801593613</v>
      </c>
      <c r="H222" s="175">
        <v>159.51671328972134</v>
      </c>
      <c r="I222" s="210"/>
    </row>
    <row r="223" spans="2:9" s="180" customFormat="1" ht="15">
      <c r="B223" s="205"/>
      <c r="C223" s="206"/>
      <c r="D223" s="207"/>
      <c r="E223" s="206"/>
      <c r="F223" s="208"/>
      <c r="G223" s="208"/>
      <c r="H223" s="211"/>
      <c r="I223" s="209"/>
    </row>
    <row r="224" spans="2:20" ht="15">
      <c r="B224" s="89" t="s">
        <v>20</v>
      </c>
      <c r="C224" s="1"/>
      <c r="D224" s="1"/>
      <c r="E224" s="1"/>
      <c r="F224" s="1"/>
      <c r="G224" s="1"/>
      <c r="H224" s="1"/>
      <c r="I224" s="1"/>
      <c r="J224" s="1"/>
      <c r="K224" s="45"/>
      <c r="L224" s="45"/>
      <c r="M224" s="1"/>
      <c r="N224" s="1"/>
      <c r="O224" s="96"/>
      <c r="P224" s="96"/>
      <c r="Q224" s="109"/>
      <c r="R224" s="96"/>
      <c r="S224" s="96"/>
      <c r="T224" s="96"/>
    </row>
    <row r="225" spans="2:20" ht="15.75" customHeight="1">
      <c r="B225" s="88"/>
      <c r="C225" s="201" t="s">
        <v>65</v>
      </c>
      <c r="D225" s="200"/>
      <c r="E225" s="200"/>
      <c r="F225" s="200"/>
      <c r="G225" s="200"/>
      <c r="H225" s="200"/>
      <c r="I225" s="200"/>
      <c r="J225" s="200"/>
      <c r="K225" s="89"/>
      <c r="L225" s="89"/>
      <c r="M225" s="89"/>
      <c r="N225" s="89"/>
      <c r="O225" s="89"/>
      <c r="P225" s="89"/>
      <c r="Q225" s="89"/>
      <c r="R225" s="89"/>
      <c r="S225" s="89"/>
      <c r="T225" s="89"/>
    </row>
    <row r="226" spans="2:20" ht="15">
      <c r="B226" s="76"/>
      <c r="C226" s="200" t="s">
        <v>63</v>
      </c>
      <c r="D226" s="200"/>
      <c r="E226" s="200"/>
      <c r="F226" s="200"/>
      <c r="G226" s="200"/>
      <c r="H226" s="200"/>
      <c r="I226" s="200"/>
      <c r="J226" s="200"/>
      <c r="K226" s="96"/>
      <c r="L226" s="96"/>
      <c r="M226" s="96"/>
      <c r="N226" s="96"/>
      <c r="O226" s="96"/>
      <c r="P226" s="96"/>
      <c r="Q226" s="10"/>
      <c r="R226" s="96"/>
      <c r="S226" s="96"/>
      <c r="T226" s="96"/>
    </row>
    <row r="227" spans="1:20" ht="15">
      <c r="A227" s="37"/>
      <c r="B227" s="101"/>
      <c r="C227" s="200" t="s">
        <v>64</v>
      </c>
      <c r="D227" s="200"/>
      <c r="E227" s="200"/>
      <c r="F227" s="200"/>
      <c r="G227" s="200"/>
      <c r="H227" s="200"/>
      <c r="I227" s="200"/>
      <c r="J227" s="200"/>
      <c r="K227" s="89"/>
      <c r="L227" s="89"/>
      <c r="M227" s="89"/>
      <c r="N227" s="89"/>
      <c r="O227" s="89"/>
      <c r="P227" s="78"/>
      <c r="Q227" s="96"/>
      <c r="R227" s="89"/>
      <c r="S227" s="89"/>
      <c r="T227" s="89"/>
    </row>
    <row r="228" spans="2:9" ht="15">
      <c r="B228" s="37"/>
      <c r="C228" s="77"/>
      <c r="D228" s="77"/>
      <c r="E228" s="77"/>
      <c r="F228" s="77"/>
      <c r="G228" s="77"/>
      <c r="H228" s="77"/>
      <c r="I228" s="78"/>
    </row>
    <row r="229" spans="2:9" ht="15">
      <c r="B229" s="37"/>
      <c r="C229" s="77"/>
      <c r="D229" s="77"/>
      <c r="E229" s="77"/>
      <c r="F229" s="77"/>
      <c r="G229" s="77"/>
      <c r="H229" s="77"/>
      <c r="I229" s="78"/>
    </row>
    <row r="230" spans="2:9" ht="15">
      <c r="B230" s="37"/>
      <c r="C230" s="77"/>
      <c r="D230" s="77"/>
      <c r="E230" s="77"/>
      <c r="F230" s="77"/>
      <c r="G230" s="77"/>
      <c r="H230" s="77"/>
      <c r="I230" s="78"/>
    </row>
  </sheetData>
  <sheetProtection/>
  <mergeCells count="1">
    <mergeCell ref="C5:H5"/>
  </mergeCells>
  <hyperlinks>
    <hyperlink ref="I3" location="'Precio al productor'!A1" display="Volver a hoja principal"/>
    <hyperlink ref="I4" location="'Composición-Precio Kilo Sólidos'!A1" display="Volver a hoja Composición-Precio kilo sólidos"/>
  </hyperlink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2017-05-26T19:45:46Z</cp:lastPrinted>
  <dcterms:created xsi:type="dcterms:W3CDTF">2010-03-11T16:24:10Z</dcterms:created>
  <dcterms:modified xsi:type="dcterms:W3CDTF">2019-12-23T13:39:48Z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